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46FA50D9-9DEF-48CF-9413-088D70FDC93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definedNames>
    <definedName name="_xlnm.Print_Area" localSheetId="1">MU!$A$1:$AI$59</definedName>
    <definedName name="_xlnm.Print_Area" localSheetId="3">'S&amp;T'!$A$1:$AI$59</definedName>
    <definedName name="_xlnm.Print_Area" localSheetId="0">'UM System'!$A$1:$AI$62</definedName>
    <definedName name="_xlnm.Print_Area" localSheetId="2">UMKC!$A$1:$AI$62</definedName>
    <definedName name="_xlnm.Print_Area" localSheetId="4">UMSL!$A$1:$AI$59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O54" i="4" l="1"/>
  <c r="DL54" i="1"/>
  <c r="DT33" i="2"/>
  <c r="DT32" i="2"/>
  <c r="DT15" i="2"/>
  <c r="DT14" i="2"/>
  <c r="DT38" i="2"/>
  <c r="DS32" i="2"/>
  <c r="DT40" i="2"/>
  <c r="DT39" i="2"/>
  <c r="DS40" i="2"/>
  <c r="DS39" i="2"/>
  <c r="DS38" i="2"/>
  <c r="DT34" i="2"/>
  <c r="DS34" i="2"/>
  <c r="DS33" i="2"/>
  <c r="DT16" i="2"/>
  <c r="DS16" i="2"/>
  <c r="DS15" i="2"/>
  <c r="DS16" i="4" l="1"/>
  <c r="DT39" i="5"/>
  <c r="DU40" i="2"/>
  <c r="DT34" i="5"/>
  <c r="DS33" i="5"/>
  <c r="DS34" i="5"/>
  <c r="AH26" i="2"/>
  <c r="DS14" i="2"/>
  <c r="AH20" i="2" s="1"/>
  <c r="DS16" i="5"/>
  <c r="AH27" i="2"/>
  <c r="DS15" i="5"/>
  <c r="DU44" i="2"/>
  <c r="AH44" i="2" s="1"/>
  <c r="DU43" i="2"/>
  <c r="DS41" i="4"/>
  <c r="DO53" i="5"/>
  <c r="DO52" i="5"/>
  <c r="AF52" i="5" s="1"/>
  <c r="DO13" i="5"/>
  <c r="DU43" i="5"/>
  <c r="DT40" i="5"/>
  <c r="DS39" i="5"/>
  <c r="DT38" i="5"/>
  <c r="DT37" i="5"/>
  <c r="DS37" i="5"/>
  <c r="DT33" i="5"/>
  <c r="DT32" i="5"/>
  <c r="DS32" i="5"/>
  <c r="DT31" i="5"/>
  <c r="DS31" i="5"/>
  <c r="DT16" i="5"/>
  <c r="DT13" i="5"/>
  <c r="DS13" i="5"/>
  <c r="AH19" i="5" s="1"/>
  <c r="AH43" i="5"/>
  <c r="AF53" i="4"/>
  <c r="AF54" i="4"/>
  <c r="AF52" i="4"/>
  <c r="AF53" i="3"/>
  <c r="AF52" i="3"/>
  <c r="AF54" i="2"/>
  <c r="AF53" i="2"/>
  <c r="AF52" i="2"/>
  <c r="AH44" i="4"/>
  <c r="AH43" i="4"/>
  <c r="AH37" i="4"/>
  <c r="AH28" i="4"/>
  <c r="AH27" i="4"/>
  <c r="AH26" i="4"/>
  <c r="AH25" i="4"/>
  <c r="AH22" i="4"/>
  <c r="AH21" i="4"/>
  <c r="AH19" i="4"/>
  <c r="AH44" i="3"/>
  <c r="AH43" i="3"/>
  <c r="AH29" i="3"/>
  <c r="AH28" i="3"/>
  <c r="AH27" i="3"/>
  <c r="AH26" i="3"/>
  <c r="AH25" i="3"/>
  <c r="AH23" i="3"/>
  <c r="AH22" i="3"/>
  <c r="AH21" i="3"/>
  <c r="AH20" i="3"/>
  <c r="AH19" i="3"/>
  <c r="AH43" i="2"/>
  <c r="AH28" i="2"/>
  <c r="AH25" i="2"/>
  <c r="AH19" i="2"/>
  <c r="DO54" i="2"/>
  <c r="DO54" i="3"/>
  <c r="DO54" i="5" s="1"/>
  <c r="DT41" i="4"/>
  <c r="DU40" i="4"/>
  <c r="DU39" i="4"/>
  <c r="DU38" i="4"/>
  <c r="DU37" i="4"/>
  <c r="DT35" i="4"/>
  <c r="DS35" i="4"/>
  <c r="DU34" i="4"/>
  <c r="DU33" i="4"/>
  <c r="DU32" i="4"/>
  <c r="DU31" i="4"/>
  <c r="DT17" i="4"/>
  <c r="AH29" i="4" s="1"/>
  <c r="DU16" i="4"/>
  <c r="DU15" i="4"/>
  <c r="DU13" i="4"/>
  <c r="DT41" i="3"/>
  <c r="DS41" i="3"/>
  <c r="DU40" i="3"/>
  <c r="AH40" i="3" s="1"/>
  <c r="DU39" i="3"/>
  <c r="AH39" i="3" s="1"/>
  <c r="DU38" i="3"/>
  <c r="DU37" i="3"/>
  <c r="DT35" i="3"/>
  <c r="DS35" i="3"/>
  <c r="DU34" i="3"/>
  <c r="DU33" i="3"/>
  <c r="DU32" i="3"/>
  <c r="DU31" i="3"/>
  <c r="DT17" i="3"/>
  <c r="DS17" i="3"/>
  <c r="DU16" i="3"/>
  <c r="DU15" i="3"/>
  <c r="DU14" i="3"/>
  <c r="DU13" i="3"/>
  <c r="AH14" i="3" s="1"/>
  <c r="DU37" i="2"/>
  <c r="DU32" i="2"/>
  <c r="DU31" i="2"/>
  <c r="DU13" i="2"/>
  <c r="AH43" i="1"/>
  <c r="DO54" i="1"/>
  <c r="AF54" i="1" s="1"/>
  <c r="AF53" i="1"/>
  <c r="AF52" i="1"/>
  <c r="AH44" i="1"/>
  <c r="AH37" i="1"/>
  <c r="AG31" i="1"/>
  <c r="AH28" i="1"/>
  <c r="AH27" i="1"/>
  <c r="AH26" i="1"/>
  <c r="AH25" i="1"/>
  <c r="AH23" i="1"/>
  <c r="AH22" i="1"/>
  <c r="AH21" i="1"/>
  <c r="AH20" i="1"/>
  <c r="AH19" i="1"/>
  <c r="AH16" i="1"/>
  <c r="DT41" i="1"/>
  <c r="DS41" i="1"/>
  <c r="DU40" i="1"/>
  <c r="DU39" i="1"/>
  <c r="DU38" i="1"/>
  <c r="DU37" i="1"/>
  <c r="DT35" i="1"/>
  <c r="DS35" i="1"/>
  <c r="DU34" i="1"/>
  <c r="DU33" i="1"/>
  <c r="DU32" i="1"/>
  <c r="DU35" i="1" s="1"/>
  <c r="DU31" i="1"/>
  <c r="AH31" i="1" s="1"/>
  <c r="DT17" i="1"/>
  <c r="AH29" i="1" s="1"/>
  <c r="DS17" i="1"/>
  <c r="DU16" i="1"/>
  <c r="DU15" i="1"/>
  <c r="DU14" i="1"/>
  <c r="DU17" i="1" s="1"/>
  <c r="DU13" i="1"/>
  <c r="AH13" i="1" s="1"/>
  <c r="DQ38" i="2"/>
  <c r="DQ40" i="2"/>
  <c r="DP40" i="2"/>
  <c r="DQ39" i="2"/>
  <c r="DP39" i="2"/>
  <c r="DP38" i="2"/>
  <c r="DQ34" i="2"/>
  <c r="DP34" i="2"/>
  <c r="DQ33" i="2"/>
  <c r="DP33" i="2"/>
  <c r="DQ32" i="2"/>
  <c r="DP32" i="2"/>
  <c r="DQ16" i="2"/>
  <c r="DQ15" i="2"/>
  <c r="DP16" i="2"/>
  <c r="DP15" i="2"/>
  <c r="DQ14" i="2"/>
  <c r="DP14" i="2"/>
  <c r="AF54" i="3" l="1"/>
  <c r="AF53" i="5"/>
  <c r="AF54" i="5"/>
  <c r="DT41" i="5"/>
  <c r="DT41" i="2"/>
  <c r="DU39" i="2"/>
  <c r="AH39" i="2" s="1"/>
  <c r="AH40" i="2"/>
  <c r="DS40" i="5"/>
  <c r="DS41" i="2"/>
  <c r="DS38" i="5"/>
  <c r="DU38" i="5" s="1"/>
  <c r="DU38" i="2"/>
  <c r="DU41" i="2" s="1"/>
  <c r="AH41" i="2" s="1"/>
  <c r="DT35" i="5"/>
  <c r="DS35" i="2"/>
  <c r="DU34" i="2"/>
  <c r="AH34" i="2" s="1"/>
  <c r="DU33" i="2"/>
  <c r="AH33" i="2" s="1"/>
  <c r="DT17" i="2"/>
  <c r="AH29" i="2" s="1"/>
  <c r="DS17" i="2"/>
  <c r="AH23" i="2" s="1"/>
  <c r="DU16" i="5"/>
  <c r="DU16" i="2"/>
  <c r="AH16" i="2" s="1"/>
  <c r="AH22" i="2"/>
  <c r="DT15" i="5"/>
  <c r="AH27" i="5" s="1"/>
  <c r="AH21" i="2"/>
  <c r="DS14" i="5"/>
  <c r="DS17" i="5" s="1"/>
  <c r="AH23" i="5" s="1"/>
  <c r="DT14" i="5"/>
  <c r="DU44" i="5"/>
  <c r="AH44" i="5" s="1"/>
  <c r="AH31" i="2"/>
  <c r="AH37" i="2"/>
  <c r="AH32" i="2"/>
  <c r="AH13" i="2"/>
  <c r="DU39" i="5"/>
  <c r="DU32" i="5"/>
  <c r="DU41" i="4"/>
  <c r="AH41" i="4" s="1"/>
  <c r="AH34" i="4"/>
  <c r="DU35" i="4"/>
  <c r="AH35" i="4" s="1"/>
  <c r="DS17" i="4"/>
  <c r="AH23" i="4" s="1"/>
  <c r="DU14" i="4"/>
  <c r="DU17" i="4" s="1"/>
  <c r="AH17" i="4" s="1"/>
  <c r="AH20" i="4"/>
  <c r="AH40" i="4"/>
  <c r="AH38" i="4"/>
  <c r="AH39" i="4"/>
  <c r="AH31" i="4"/>
  <c r="AH32" i="4"/>
  <c r="AH33" i="4"/>
  <c r="AH13" i="4"/>
  <c r="AH16" i="4"/>
  <c r="AH15" i="4"/>
  <c r="DU17" i="3"/>
  <c r="AH17" i="3" s="1"/>
  <c r="AH21" i="5"/>
  <c r="DU41" i="3"/>
  <c r="AH41" i="3" s="1"/>
  <c r="DS41" i="5"/>
  <c r="DU40" i="5"/>
  <c r="AH38" i="3"/>
  <c r="DU34" i="5"/>
  <c r="DU33" i="5"/>
  <c r="DS35" i="5"/>
  <c r="DU37" i="5"/>
  <c r="AH37" i="5" s="1"/>
  <c r="AH37" i="3"/>
  <c r="DU31" i="5"/>
  <c r="AH31" i="5" s="1"/>
  <c r="AH31" i="3"/>
  <c r="AH32" i="3"/>
  <c r="AH33" i="3"/>
  <c r="AH34" i="3"/>
  <c r="AH13" i="3"/>
  <c r="AH15" i="3"/>
  <c r="AH16" i="3"/>
  <c r="AH28" i="5"/>
  <c r="AH22" i="5"/>
  <c r="DU13" i="5"/>
  <c r="AH25" i="5"/>
  <c r="DU35" i="3"/>
  <c r="AH35" i="3" s="1"/>
  <c r="DU14" i="2"/>
  <c r="DT35" i="2"/>
  <c r="DU15" i="2"/>
  <c r="AH15" i="2" s="1"/>
  <c r="AH40" i="1"/>
  <c r="DU41" i="1"/>
  <c r="AH41" i="1"/>
  <c r="AH33" i="1"/>
  <c r="AH35" i="1"/>
  <c r="AH34" i="1"/>
  <c r="AH15" i="1"/>
  <c r="AH17" i="1"/>
  <c r="AH38" i="1"/>
  <c r="AH39" i="1"/>
  <c r="AH32" i="1"/>
  <c r="AH14" i="1"/>
  <c r="DR44" i="2"/>
  <c r="DR43" i="2"/>
  <c r="DO43" i="2"/>
  <c r="DO44" i="2"/>
  <c r="DT17" i="5" l="1"/>
  <c r="AH29" i="5" s="1"/>
  <c r="AH14" i="4"/>
  <c r="AH38" i="2"/>
  <c r="DU35" i="2"/>
  <c r="AH35" i="2" s="1"/>
  <c r="DU15" i="5"/>
  <c r="AH15" i="5" s="1"/>
  <c r="DU17" i="2"/>
  <c r="AH17" i="2" s="1"/>
  <c r="AH26" i="5"/>
  <c r="DU14" i="5"/>
  <c r="AH20" i="5"/>
  <c r="AH14" i="2"/>
  <c r="AH40" i="5"/>
  <c r="AH39" i="5"/>
  <c r="DU35" i="5"/>
  <c r="AH35" i="5" s="1"/>
  <c r="AH32" i="5"/>
  <c r="AH34" i="5"/>
  <c r="AH33" i="5"/>
  <c r="AH13" i="5"/>
  <c r="DU41" i="5"/>
  <c r="AH41" i="5" s="1"/>
  <c r="AH38" i="5"/>
  <c r="AH16" i="5"/>
  <c r="AG44" i="1"/>
  <c r="AE53" i="2"/>
  <c r="DL53" i="5"/>
  <c r="DL52" i="5"/>
  <c r="DR44" i="5"/>
  <c r="DR43" i="5"/>
  <c r="AG43" i="5" s="1"/>
  <c r="DQ40" i="5"/>
  <c r="DP40" i="5"/>
  <c r="DQ39" i="5"/>
  <c r="DP39" i="5"/>
  <c r="DQ38" i="5"/>
  <c r="DP38" i="5"/>
  <c r="DQ37" i="5"/>
  <c r="DP37" i="5"/>
  <c r="DQ34" i="5"/>
  <c r="DP34" i="5"/>
  <c r="DQ33" i="5"/>
  <c r="DP33" i="5"/>
  <c r="DQ32" i="5"/>
  <c r="DP32" i="5"/>
  <c r="DQ31" i="5"/>
  <c r="DP31" i="5"/>
  <c r="DQ16" i="5"/>
  <c r="DP16" i="5"/>
  <c r="DQ15" i="5"/>
  <c r="DP15" i="5"/>
  <c r="DQ14" i="5"/>
  <c r="DP14" i="5"/>
  <c r="DQ13" i="5"/>
  <c r="AG25" i="5" s="1"/>
  <c r="DP13" i="5"/>
  <c r="AG44" i="2"/>
  <c r="DR40" i="2"/>
  <c r="DQ41" i="2"/>
  <c r="DP41" i="2"/>
  <c r="DR37" i="2"/>
  <c r="AG37" i="2" s="1"/>
  <c r="DR34" i="2"/>
  <c r="DR33" i="2"/>
  <c r="DQ35" i="2"/>
  <c r="DR32" i="2"/>
  <c r="DR31" i="2"/>
  <c r="AG31" i="2" s="1"/>
  <c r="DQ17" i="2"/>
  <c r="AG29" i="2" s="1"/>
  <c r="DR16" i="2"/>
  <c r="DR15" i="2"/>
  <c r="DP17" i="2"/>
  <c r="AG23" i="2" s="1"/>
  <c r="DR13" i="2"/>
  <c r="AG13" i="2" s="1"/>
  <c r="DQ41" i="3"/>
  <c r="DP41" i="3"/>
  <c r="DR40" i="3"/>
  <c r="DR39" i="3"/>
  <c r="DR38" i="3"/>
  <c r="DR37" i="3"/>
  <c r="AG37" i="3" s="1"/>
  <c r="DQ35" i="3"/>
  <c r="DP35" i="3"/>
  <c r="DR34" i="3"/>
  <c r="DR33" i="3"/>
  <c r="DR32" i="3"/>
  <c r="DR31" i="3"/>
  <c r="DQ17" i="3"/>
  <c r="AG29" i="3" s="1"/>
  <c r="DP17" i="3"/>
  <c r="AG23" i="3" s="1"/>
  <c r="DR16" i="3"/>
  <c r="DR15" i="3"/>
  <c r="AG15" i="3" s="1"/>
  <c r="DR14" i="3"/>
  <c r="DR13" i="3"/>
  <c r="AG13" i="3" s="1"/>
  <c r="DQ41" i="4"/>
  <c r="DP41" i="4"/>
  <c r="DR40" i="4"/>
  <c r="DR39" i="4"/>
  <c r="DR38" i="4"/>
  <c r="DR37" i="4"/>
  <c r="DQ35" i="4"/>
  <c r="DR34" i="4"/>
  <c r="DR33" i="4"/>
  <c r="DP35" i="4"/>
  <c r="DR31" i="4"/>
  <c r="DQ17" i="4"/>
  <c r="AG29" i="4" s="1"/>
  <c r="DP17" i="4"/>
  <c r="AG23" i="4" s="1"/>
  <c r="DR16" i="4"/>
  <c r="DR15" i="4"/>
  <c r="DR14" i="4"/>
  <c r="DR13" i="4"/>
  <c r="AG13" i="4" s="1"/>
  <c r="AE53" i="4"/>
  <c r="AE52" i="4"/>
  <c r="AE53" i="3"/>
  <c r="AE52" i="3"/>
  <c r="AE52" i="2"/>
  <c r="AG44" i="4"/>
  <c r="AG43" i="4"/>
  <c r="AG28" i="4"/>
  <c r="AG27" i="4"/>
  <c r="AG26" i="4"/>
  <c r="AG25" i="4"/>
  <c r="AG22" i="4"/>
  <c r="AG21" i="4"/>
  <c r="AG20" i="4"/>
  <c r="AG19" i="4"/>
  <c r="AG44" i="3"/>
  <c r="AG43" i="3"/>
  <c r="AG28" i="3"/>
  <c r="AG27" i="3"/>
  <c r="AG26" i="3"/>
  <c r="AG25" i="3"/>
  <c r="AG22" i="3"/>
  <c r="AG21" i="3"/>
  <c r="AG20" i="3"/>
  <c r="AG19" i="3"/>
  <c r="AG43" i="2"/>
  <c r="AG28" i="2"/>
  <c r="AG27" i="2"/>
  <c r="AG26" i="2"/>
  <c r="AG25" i="2"/>
  <c r="AG22" i="2"/>
  <c r="AG21" i="2"/>
  <c r="AG20" i="2"/>
  <c r="AG19" i="2"/>
  <c r="AE53" i="1"/>
  <c r="AE52" i="1"/>
  <c r="AG43" i="1"/>
  <c r="AG26" i="1"/>
  <c r="AG28" i="1"/>
  <c r="AG27" i="1"/>
  <c r="DU17" i="5" l="1"/>
  <c r="AH17" i="5" s="1"/>
  <c r="AH14" i="5"/>
  <c r="DR38" i="5"/>
  <c r="AG40" i="4"/>
  <c r="DR41" i="4"/>
  <c r="AG41" i="4" s="1"/>
  <c r="DR37" i="5"/>
  <c r="AG37" i="5" s="1"/>
  <c r="AG34" i="4"/>
  <c r="DR17" i="4"/>
  <c r="AG17" i="4" s="1"/>
  <c r="DQ41" i="5"/>
  <c r="DR41" i="3"/>
  <c r="AG41" i="3" s="1"/>
  <c r="DR32" i="5"/>
  <c r="AG32" i="3"/>
  <c r="AG40" i="3"/>
  <c r="AG39" i="3"/>
  <c r="AG31" i="3"/>
  <c r="AG33" i="3"/>
  <c r="AG34" i="3"/>
  <c r="DR17" i="3"/>
  <c r="AG17" i="3" s="1"/>
  <c r="DR40" i="5"/>
  <c r="DR39" i="5"/>
  <c r="DR34" i="5"/>
  <c r="DQ35" i="5"/>
  <c r="DR31" i="5"/>
  <c r="AG31" i="5" s="1"/>
  <c r="DR16" i="5"/>
  <c r="AE53" i="5"/>
  <c r="AE52" i="5"/>
  <c r="AG40" i="2"/>
  <c r="AG34" i="2"/>
  <c r="DR33" i="5"/>
  <c r="AG33" i="2"/>
  <c r="AG22" i="5"/>
  <c r="AG15" i="2"/>
  <c r="AG16" i="2"/>
  <c r="DP17" i="5"/>
  <c r="AG23" i="5" s="1"/>
  <c r="DQ17" i="5"/>
  <c r="AG29" i="5" s="1"/>
  <c r="DR15" i="5"/>
  <c r="AG44" i="5"/>
  <c r="AG38" i="3"/>
  <c r="DR35" i="3"/>
  <c r="AG35" i="3" s="1"/>
  <c r="DR13" i="5"/>
  <c r="AG13" i="5" s="1"/>
  <c r="AG16" i="3"/>
  <c r="AG19" i="5"/>
  <c r="AG27" i="5"/>
  <c r="AG28" i="5"/>
  <c r="DP41" i="5"/>
  <c r="DR14" i="5"/>
  <c r="AG20" i="5"/>
  <c r="AG21" i="5"/>
  <c r="DP35" i="5"/>
  <c r="AG26" i="5"/>
  <c r="DR35" i="2"/>
  <c r="AG35" i="2" s="1"/>
  <c r="AG32" i="2"/>
  <c r="DR14" i="2"/>
  <c r="DP35" i="2"/>
  <c r="DR38" i="2"/>
  <c r="DR39" i="2"/>
  <c r="AG39" i="2" s="1"/>
  <c r="AG14" i="3"/>
  <c r="DR32" i="4"/>
  <c r="DR35" i="4" s="1"/>
  <c r="AG15" i="4"/>
  <c r="AG16" i="4"/>
  <c r="AG14" i="4"/>
  <c r="AG31" i="4"/>
  <c r="AG33" i="4"/>
  <c r="AG37" i="4"/>
  <c r="AG38" i="4"/>
  <c r="AG39" i="4"/>
  <c r="AG22" i="1"/>
  <c r="AG21" i="1"/>
  <c r="AG20" i="1"/>
  <c r="AG25" i="1"/>
  <c r="AG19" i="1"/>
  <c r="AG38" i="5" l="1"/>
  <c r="AG34" i="5"/>
  <c r="AG32" i="5"/>
  <c r="AG16" i="5"/>
  <c r="DR35" i="5"/>
  <c r="AG35" i="5" s="1"/>
  <c r="AG39" i="5"/>
  <c r="AG15" i="5"/>
  <c r="DR41" i="5"/>
  <c r="AG41" i="5" s="1"/>
  <c r="AG40" i="5"/>
  <c r="AG33" i="5"/>
  <c r="AG14" i="5"/>
  <c r="DR17" i="5"/>
  <c r="AG17" i="5" s="1"/>
  <c r="DR41" i="2"/>
  <c r="AG41" i="2" s="1"/>
  <c r="AG38" i="2"/>
  <c r="DR17" i="2"/>
  <c r="AG17" i="2" s="1"/>
  <c r="AG14" i="2"/>
  <c r="AG35" i="4"/>
  <c r="AG32" i="4"/>
  <c r="DQ41" i="1"/>
  <c r="DP41" i="1"/>
  <c r="DR40" i="1"/>
  <c r="DR39" i="1"/>
  <c r="DR38" i="1"/>
  <c r="DR37" i="1"/>
  <c r="DQ35" i="1"/>
  <c r="DP35" i="1"/>
  <c r="DR34" i="1"/>
  <c r="DR33" i="1"/>
  <c r="DR32" i="1"/>
  <c r="DR31" i="1"/>
  <c r="DQ17" i="1"/>
  <c r="AG29" i="1" s="1"/>
  <c r="DP17" i="1"/>
  <c r="AG23" i="1" s="1"/>
  <c r="DR16" i="1"/>
  <c r="DR15" i="1"/>
  <c r="DR14" i="1"/>
  <c r="DR13" i="1"/>
  <c r="AG13" i="1" s="1"/>
  <c r="DM40" i="2"/>
  <c r="DM39" i="2"/>
  <c r="DM38" i="2"/>
  <c r="DN40" i="2"/>
  <c r="DN39" i="2"/>
  <c r="DN38" i="2"/>
  <c r="DN34" i="2"/>
  <c r="DN33" i="2"/>
  <c r="DN32" i="2"/>
  <c r="DM34" i="2"/>
  <c r="DM33" i="2"/>
  <c r="DM32" i="2"/>
  <c r="DN16" i="2"/>
  <c r="DM15" i="2"/>
  <c r="DM14" i="2"/>
  <c r="DN15" i="2"/>
  <c r="DN14" i="2"/>
  <c r="AG14" i="1" l="1"/>
  <c r="AG16" i="1"/>
  <c r="AG15" i="1"/>
  <c r="DR41" i="1"/>
  <c r="AG41" i="1" s="1"/>
  <c r="AG38" i="1"/>
  <c r="AG40" i="1"/>
  <c r="AG39" i="1"/>
  <c r="AG37" i="1"/>
  <c r="AG32" i="1"/>
  <c r="AG34" i="1"/>
  <c r="AG33" i="1"/>
  <c r="DR17" i="1"/>
  <c r="AG17" i="1" s="1"/>
  <c r="DR35" i="1"/>
  <c r="AG35" i="1" s="1"/>
  <c r="DM16" i="2"/>
  <c r="DK39" i="2" l="1"/>
  <c r="DK33" i="2"/>
  <c r="DK32" i="2"/>
  <c r="DJ39" i="2"/>
  <c r="DJ33" i="2"/>
  <c r="DK38" i="2" l="1"/>
  <c r="DJ38" i="2"/>
  <c r="DJ32" i="2"/>
  <c r="DK40" i="2"/>
  <c r="DJ40" i="2"/>
  <c r="DK34" i="2"/>
  <c r="DJ34" i="2"/>
  <c r="DK15" i="2" l="1"/>
  <c r="DK14" i="2"/>
  <c r="DJ16" i="2"/>
  <c r="DJ14" i="2" l="1"/>
  <c r="DK16" i="2"/>
  <c r="DJ15" i="2"/>
  <c r="DL43" i="2" l="1"/>
  <c r="DM14" i="4" l="1"/>
  <c r="DM32" i="4"/>
  <c r="AD53" i="4" l="1"/>
  <c r="DI53" i="5" l="1"/>
  <c r="DI52" i="5"/>
  <c r="AD52" i="5" s="1"/>
  <c r="DN40" i="5"/>
  <c r="DM40" i="5"/>
  <c r="DN39" i="5"/>
  <c r="DM39" i="5"/>
  <c r="DN38" i="5"/>
  <c r="DM38" i="5"/>
  <c r="DN37" i="5"/>
  <c r="DM37" i="5"/>
  <c r="DN34" i="5"/>
  <c r="DM34" i="5"/>
  <c r="DN33" i="5"/>
  <c r="DM33" i="5"/>
  <c r="DN32" i="5"/>
  <c r="DM32" i="5"/>
  <c r="DN31" i="5"/>
  <c r="DM31" i="5"/>
  <c r="DO44" i="5"/>
  <c r="DO43" i="5"/>
  <c r="AF43" i="5" s="1"/>
  <c r="DN16" i="5"/>
  <c r="DM16" i="5"/>
  <c r="DN15" i="5"/>
  <c r="DM15" i="5"/>
  <c r="DN14" i="5"/>
  <c r="DM14" i="5"/>
  <c r="DN13" i="5"/>
  <c r="AF25" i="5" s="1"/>
  <c r="DM13" i="5"/>
  <c r="AD53" i="1"/>
  <c r="AD52" i="1"/>
  <c r="AF44" i="1"/>
  <c r="AF43" i="1"/>
  <c r="AF28" i="1"/>
  <c r="AF27" i="1"/>
  <c r="AF26" i="1"/>
  <c r="AF25" i="1"/>
  <c r="AF22" i="1"/>
  <c r="AF21" i="1"/>
  <c r="AF20" i="1"/>
  <c r="AF19" i="1"/>
  <c r="DN41" i="1"/>
  <c r="DM41" i="1"/>
  <c r="DO40" i="1"/>
  <c r="DO39" i="1"/>
  <c r="DO38" i="1"/>
  <c r="DO37" i="1"/>
  <c r="AF37" i="1" s="1"/>
  <c r="DN35" i="1"/>
  <c r="DM35" i="1"/>
  <c r="DO34" i="1"/>
  <c r="DO33" i="1"/>
  <c r="DO32" i="1"/>
  <c r="DO31" i="1"/>
  <c r="AF31" i="1" s="1"/>
  <c r="DN17" i="1"/>
  <c r="AF29" i="1" s="1"/>
  <c r="DM17" i="1"/>
  <c r="AF23" i="1" s="1"/>
  <c r="DO16" i="1"/>
  <c r="DO15" i="1"/>
  <c r="DO14" i="1"/>
  <c r="DO13" i="1"/>
  <c r="AF13" i="1" s="1"/>
  <c r="AD53" i="2"/>
  <c r="AD52" i="2"/>
  <c r="AF28" i="2"/>
  <c r="AF25" i="2"/>
  <c r="AF22" i="2"/>
  <c r="AF21" i="2"/>
  <c r="AF19" i="2"/>
  <c r="AF43" i="2"/>
  <c r="DO40" i="2"/>
  <c r="DO39" i="2"/>
  <c r="DN41" i="2"/>
  <c r="DO34" i="2"/>
  <c r="DO16" i="2"/>
  <c r="AF27" i="2"/>
  <c r="DO15" i="2"/>
  <c r="AF26" i="2"/>
  <c r="AF20" i="2"/>
  <c r="DO13" i="2"/>
  <c r="AD53" i="3"/>
  <c r="AD52" i="3"/>
  <c r="AF44" i="3"/>
  <c r="AF43" i="3"/>
  <c r="AF28" i="3"/>
  <c r="AF27" i="3"/>
  <c r="AF26" i="3"/>
  <c r="AF25" i="3"/>
  <c r="AF22" i="3"/>
  <c r="AF21" i="3"/>
  <c r="AF20" i="3"/>
  <c r="AF19" i="3"/>
  <c r="AF14" i="3"/>
  <c r="AF13" i="3"/>
  <c r="DN41" i="3"/>
  <c r="DM41" i="3"/>
  <c r="DO40" i="3"/>
  <c r="DO39" i="3"/>
  <c r="DO38" i="3"/>
  <c r="DO41" i="3" s="1"/>
  <c r="DO37" i="3"/>
  <c r="AF40" i="3" s="1"/>
  <c r="DN35" i="3"/>
  <c r="DM35" i="3"/>
  <c r="DO34" i="3"/>
  <c r="DO33" i="3"/>
  <c r="DO32" i="3"/>
  <c r="DO31" i="3"/>
  <c r="AF31" i="3" s="1"/>
  <c r="DN17" i="3"/>
  <c r="AF29" i="3" s="1"/>
  <c r="DM17" i="3"/>
  <c r="AF23" i="3" s="1"/>
  <c r="DO16" i="3"/>
  <c r="DO15" i="3"/>
  <c r="DO14" i="3"/>
  <c r="DO13" i="3"/>
  <c r="AD52" i="4"/>
  <c r="AF44" i="4"/>
  <c r="AF43" i="4"/>
  <c r="AF28" i="4"/>
  <c r="AF27" i="4"/>
  <c r="AF26" i="4"/>
  <c r="AF25" i="4"/>
  <c r="AF22" i="4"/>
  <c r="AF21" i="4"/>
  <c r="AF20" i="4"/>
  <c r="AF19" i="4"/>
  <c r="DN41" i="4"/>
  <c r="DM41" i="4"/>
  <c r="DO40" i="4"/>
  <c r="DO39" i="4"/>
  <c r="DO38" i="4"/>
  <c r="DO37" i="4"/>
  <c r="AF37" i="4" s="1"/>
  <c r="DN35" i="4"/>
  <c r="DM35" i="4"/>
  <c r="DO34" i="4"/>
  <c r="DO33" i="4"/>
  <c r="DO32" i="4"/>
  <c r="DO31" i="4"/>
  <c r="AF31" i="4" s="1"/>
  <c r="DN17" i="4"/>
  <c r="AF29" i="4" s="1"/>
  <c r="DM17" i="4"/>
  <c r="AF23" i="4" s="1"/>
  <c r="DO16" i="4"/>
  <c r="DO15" i="4"/>
  <c r="DO14" i="4"/>
  <c r="DO13" i="4"/>
  <c r="AF16" i="3" l="1"/>
  <c r="AF15" i="2"/>
  <c r="AF14" i="4"/>
  <c r="DO35" i="1"/>
  <c r="AF14" i="1"/>
  <c r="DO38" i="5"/>
  <c r="DO35" i="3"/>
  <c r="AF35" i="3" s="1"/>
  <c r="AF41" i="3"/>
  <c r="AF37" i="3"/>
  <c r="DO31" i="5"/>
  <c r="AF31" i="5" s="1"/>
  <c r="AF33" i="3"/>
  <c r="AF34" i="3"/>
  <c r="DO17" i="3"/>
  <c r="AF17" i="3"/>
  <c r="AF13" i="5"/>
  <c r="AF16" i="1"/>
  <c r="AF38" i="3"/>
  <c r="AF39" i="3"/>
  <c r="AF32" i="3"/>
  <c r="AF15" i="3"/>
  <c r="AD53" i="5"/>
  <c r="AF26" i="5"/>
  <c r="AF21" i="5"/>
  <c r="AF27" i="5"/>
  <c r="DO14" i="5"/>
  <c r="DO39" i="5"/>
  <c r="AF22" i="5"/>
  <c r="DO33" i="5"/>
  <c r="AF44" i="5"/>
  <c r="DM17" i="5"/>
  <c r="AF23" i="5" s="1"/>
  <c r="AF28" i="5"/>
  <c r="DO37" i="5"/>
  <c r="AF38" i="5" s="1"/>
  <c r="AF19" i="5"/>
  <c r="DO32" i="5"/>
  <c r="AF20" i="5"/>
  <c r="DN35" i="5"/>
  <c r="DN41" i="5"/>
  <c r="DM35" i="5"/>
  <c r="DN17" i="5"/>
  <c r="AF29" i="5" s="1"/>
  <c r="DO40" i="5"/>
  <c r="DO15" i="5"/>
  <c r="DO16" i="5"/>
  <c r="DM41" i="5"/>
  <c r="DO34" i="5"/>
  <c r="DO41" i="1"/>
  <c r="AF41" i="1" s="1"/>
  <c r="AF35" i="1"/>
  <c r="AF40" i="1"/>
  <c r="AF15" i="1"/>
  <c r="AF33" i="1"/>
  <c r="AF34" i="1"/>
  <c r="AF39" i="1"/>
  <c r="AF32" i="1"/>
  <c r="AF38" i="1"/>
  <c r="DO17" i="1"/>
  <c r="AF17" i="1" s="1"/>
  <c r="DO38" i="2"/>
  <c r="DO37" i="2"/>
  <c r="AF37" i="2" s="1"/>
  <c r="AF44" i="2"/>
  <c r="AF13" i="2"/>
  <c r="AF16" i="2"/>
  <c r="DO31" i="2"/>
  <c r="AF31" i="2" s="1"/>
  <c r="DO32" i="2"/>
  <c r="AF32" i="2" s="1"/>
  <c r="DM35" i="2"/>
  <c r="DN35" i="2"/>
  <c r="DO14" i="2"/>
  <c r="DN17" i="2"/>
  <c r="AF29" i="2" s="1"/>
  <c r="DO33" i="2"/>
  <c r="DM17" i="2"/>
  <c r="AF23" i="2" s="1"/>
  <c r="DM41" i="2"/>
  <c r="AF38" i="4"/>
  <c r="AF16" i="4"/>
  <c r="DO17" i="4"/>
  <c r="DO35" i="4"/>
  <c r="AF35" i="4" s="1"/>
  <c r="AF17" i="4"/>
  <c r="AF39" i="4"/>
  <c r="AF33" i="4"/>
  <c r="AF40" i="4"/>
  <c r="AF34" i="4"/>
  <c r="AF13" i="4"/>
  <c r="AF32" i="4"/>
  <c r="AF15" i="4"/>
  <c r="DO41" i="4"/>
  <c r="AF41" i="4" s="1"/>
  <c r="H41" i="5"/>
  <c r="G41" i="5"/>
  <c r="F41" i="5"/>
  <c r="H40" i="5"/>
  <c r="G40" i="5"/>
  <c r="F40" i="5"/>
  <c r="H39" i="5"/>
  <c r="G39" i="5"/>
  <c r="F39" i="5"/>
  <c r="H38" i="5"/>
  <c r="G38" i="5"/>
  <c r="F38" i="5"/>
  <c r="H35" i="5"/>
  <c r="G35" i="5"/>
  <c r="F35" i="5"/>
  <c r="H34" i="5"/>
  <c r="G34" i="5"/>
  <c r="F34" i="5"/>
  <c r="H33" i="5"/>
  <c r="G33" i="5"/>
  <c r="F33" i="5"/>
  <c r="H32" i="5"/>
  <c r="G32" i="5"/>
  <c r="F32" i="5"/>
  <c r="DK40" i="5"/>
  <c r="DJ40" i="5"/>
  <c r="DH40" i="5"/>
  <c r="DG40" i="5"/>
  <c r="DE40" i="5"/>
  <c r="DD40" i="5"/>
  <c r="DB40" i="5"/>
  <c r="DA40" i="5"/>
  <c r="CY40" i="5"/>
  <c r="CX40" i="5"/>
  <c r="CV40" i="5"/>
  <c r="CU40" i="5"/>
  <c r="CS40" i="5"/>
  <c r="CR40" i="5"/>
  <c r="CP40" i="5"/>
  <c r="CO40" i="5"/>
  <c r="CM40" i="5"/>
  <c r="CL40" i="5"/>
  <c r="CJ40" i="5"/>
  <c r="CI40" i="5"/>
  <c r="CG40" i="5"/>
  <c r="CF40" i="5"/>
  <c r="CD40" i="5"/>
  <c r="CA40" i="5"/>
  <c r="BZ40" i="5"/>
  <c r="BX40" i="5"/>
  <c r="BW40" i="5"/>
  <c r="BU40" i="5"/>
  <c r="BT40" i="5"/>
  <c r="BR40" i="5"/>
  <c r="BQ40" i="5"/>
  <c r="BO40" i="5"/>
  <c r="BN40" i="5"/>
  <c r="BL40" i="5"/>
  <c r="BK40" i="5"/>
  <c r="BI40" i="5"/>
  <c r="BH40" i="5"/>
  <c r="BF40" i="5"/>
  <c r="BE40" i="5"/>
  <c r="BC40" i="5"/>
  <c r="BB40" i="5"/>
  <c r="AZ40" i="5"/>
  <c r="AY40" i="5"/>
  <c r="AW40" i="5"/>
  <c r="AV40" i="5"/>
  <c r="DK39" i="5"/>
  <c r="DJ39" i="5"/>
  <c r="DH39" i="5"/>
  <c r="DG39" i="5"/>
  <c r="DE39" i="5"/>
  <c r="DD39" i="5"/>
  <c r="DB39" i="5"/>
  <c r="DA39" i="5"/>
  <c r="CY39" i="5"/>
  <c r="CX39" i="5"/>
  <c r="CV39" i="5"/>
  <c r="CU39" i="5"/>
  <c r="CS39" i="5"/>
  <c r="CR39" i="5"/>
  <c r="CP39" i="5"/>
  <c r="CO39" i="5"/>
  <c r="CM39" i="5"/>
  <c r="CL39" i="5"/>
  <c r="CJ39" i="5"/>
  <c r="CI39" i="5"/>
  <c r="CG39" i="5"/>
  <c r="CF39" i="5"/>
  <c r="CD39" i="5"/>
  <c r="CC39" i="5"/>
  <c r="CA39" i="5"/>
  <c r="BZ39" i="5"/>
  <c r="BX39" i="5"/>
  <c r="BW39" i="5"/>
  <c r="BU39" i="5"/>
  <c r="BT39" i="5"/>
  <c r="BR39" i="5"/>
  <c r="BQ39" i="5"/>
  <c r="BO39" i="5"/>
  <c r="BN39" i="5"/>
  <c r="BL39" i="5"/>
  <c r="BK39" i="5"/>
  <c r="BI39" i="5"/>
  <c r="BH39" i="5"/>
  <c r="BF39" i="5"/>
  <c r="BE39" i="5"/>
  <c r="BC39" i="5"/>
  <c r="BB39" i="5"/>
  <c r="AZ39" i="5"/>
  <c r="AY39" i="5"/>
  <c r="AW39" i="5"/>
  <c r="AV39" i="5"/>
  <c r="BR38" i="5"/>
  <c r="BQ38" i="5"/>
  <c r="BO38" i="5"/>
  <c r="BN38" i="5"/>
  <c r="BL38" i="5"/>
  <c r="BK38" i="5"/>
  <c r="BI38" i="5"/>
  <c r="BH38" i="5"/>
  <c r="BF38" i="5"/>
  <c r="BE38" i="5"/>
  <c r="BC38" i="5"/>
  <c r="BB38" i="5"/>
  <c r="AZ38" i="5"/>
  <c r="AY38" i="5"/>
  <c r="AW38" i="5"/>
  <c r="AV38" i="5"/>
  <c r="DH37" i="5"/>
  <c r="DG37" i="5"/>
  <c r="DE37" i="5"/>
  <c r="DD37" i="5"/>
  <c r="DB37" i="5"/>
  <c r="DA37" i="5"/>
  <c r="CY37" i="5"/>
  <c r="CX37" i="5"/>
  <c r="CV37" i="5"/>
  <c r="CU37" i="5"/>
  <c r="CS37" i="5"/>
  <c r="CR37" i="5"/>
  <c r="CP37" i="5"/>
  <c r="CO37" i="5"/>
  <c r="CM37" i="5"/>
  <c r="CL37" i="5"/>
  <c r="CJ37" i="5"/>
  <c r="CI37" i="5"/>
  <c r="CG37" i="5"/>
  <c r="CF37" i="5"/>
  <c r="CD37" i="5"/>
  <c r="CC37" i="5"/>
  <c r="CA37" i="5"/>
  <c r="BZ37" i="5"/>
  <c r="BX37" i="5"/>
  <c r="BW37" i="5"/>
  <c r="BU37" i="5"/>
  <c r="BT37" i="5"/>
  <c r="BR37" i="5"/>
  <c r="BQ37" i="5"/>
  <c r="BO37" i="5"/>
  <c r="BN37" i="5"/>
  <c r="BL37" i="5"/>
  <c r="BK37" i="5"/>
  <c r="BI37" i="5"/>
  <c r="BH37" i="5"/>
  <c r="BF37" i="5"/>
  <c r="BE37" i="5"/>
  <c r="BC37" i="5"/>
  <c r="AZ37" i="5"/>
  <c r="AY37" i="5"/>
  <c r="AW37" i="5"/>
  <c r="AV37" i="5"/>
  <c r="DK34" i="5"/>
  <c r="DJ34" i="5"/>
  <c r="DH34" i="5"/>
  <c r="DG34" i="5"/>
  <c r="DE34" i="5"/>
  <c r="DD34" i="5"/>
  <c r="DB34" i="5"/>
  <c r="DA34" i="5"/>
  <c r="CY34" i="5"/>
  <c r="CX34" i="5"/>
  <c r="CV34" i="5"/>
  <c r="CU34" i="5"/>
  <c r="CS34" i="5"/>
  <c r="CR34" i="5"/>
  <c r="CP34" i="5"/>
  <c r="CO34" i="5"/>
  <c r="CM34" i="5"/>
  <c r="CL34" i="5"/>
  <c r="CJ34" i="5"/>
  <c r="CI34" i="5"/>
  <c r="CG34" i="5"/>
  <c r="CF34" i="5"/>
  <c r="CD34" i="5"/>
  <c r="CC34" i="5"/>
  <c r="CA34" i="5"/>
  <c r="BZ34" i="5"/>
  <c r="BX34" i="5"/>
  <c r="BW34" i="5"/>
  <c r="BU34" i="5"/>
  <c r="BT34" i="5"/>
  <c r="BR34" i="5"/>
  <c r="BQ34" i="5"/>
  <c r="BO34" i="5"/>
  <c r="BN34" i="5"/>
  <c r="BL34" i="5"/>
  <c r="BK34" i="5"/>
  <c r="BI34" i="5"/>
  <c r="BH34" i="5"/>
  <c r="BF34" i="5"/>
  <c r="BE34" i="5"/>
  <c r="BC34" i="5"/>
  <c r="BB34" i="5"/>
  <c r="AW34" i="5"/>
  <c r="AV34" i="5"/>
  <c r="DJ33" i="5"/>
  <c r="DH33" i="5"/>
  <c r="DG33" i="5"/>
  <c r="DE33" i="5"/>
  <c r="DD33" i="5"/>
  <c r="DB33" i="5"/>
  <c r="DA33" i="5"/>
  <c r="CY33" i="5"/>
  <c r="CX33" i="5"/>
  <c r="CV33" i="5"/>
  <c r="CU33" i="5"/>
  <c r="CS33" i="5"/>
  <c r="CR33" i="5"/>
  <c r="CP33" i="5"/>
  <c r="CO33" i="5"/>
  <c r="CM33" i="5"/>
  <c r="CL33" i="5"/>
  <c r="CJ33" i="5"/>
  <c r="CI33" i="5"/>
  <c r="CG33" i="5"/>
  <c r="CF33" i="5"/>
  <c r="CD33" i="5"/>
  <c r="CC33" i="5"/>
  <c r="CA33" i="5"/>
  <c r="BZ33" i="5"/>
  <c r="BX33" i="5"/>
  <c r="BW33" i="5"/>
  <c r="BU33" i="5"/>
  <c r="BT33" i="5"/>
  <c r="BR33" i="5"/>
  <c r="BQ33" i="5"/>
  <c r="BO33" i="5"/>
  <c r="BN33" i="5"/>
  <c r="BL33" i="5"/>
  <c r="BK33" i="5"/>
  <c r="BI33" i="5"/>
  <c r="BH33" i="5"/>
  <c r="BF33" i="5"/>
  <c r="BE33" i="5"/>
  <c r="BC33" i="5"/>
  <c r="AZ33" i="5"/>
  <c r="AW33" i="5"/>
  <c r="AV33" i="5"/>
  <c r="DH32" i="5"/>
  <c r="DG32" i="5"/>
  <c r="BR32" i="5"/>
  <c r="BQ32" i="5"/>
  <c r="BO32" i="5"/>
  <c r="BN32" i="5"/>
  <c r="BL32" i="5"/>
  <c r="BK32" i="5"/>
  <c r="BI32" i="5"/>
  <c r="BH32" i="5"/>
  <c r="BF32" i="5"/>
  <c r="BE32" i="5"/>
  <c r="BC32" i="5"/>
  <c r="BB32" i="5"/>
  <c r="AY32" i="5"/>
  <c r="AW32" i="5"/>
  <c r="AV32" i="5"/>
  <c r="DH31" i="5"/>
  <c r="DG31" i="5"/>
  <c r="DE31" i="5"/>
  <c r="DD31" i="5"/>
  <c r="DB31" i="5"/>
  <c r="DA31" i="5"/>
  <c r="CY31" i="5"/>
  <c r="CX31" i="5"/>
  <c r="CV31" i="5"/>
  <c r="CU31" i="5"/>
  <c r="CS31" i="5"/>
  <c r="CR31" i="5"/>
  <c r="CP31" i="5"/>
  <c r="CO31" i="5"/>
  <c r="CM31" i="5"/>
  <c r="CL31" i="5"/>
  <c r="CJ31" i="5"/>
  <c r="CI31" i="5"/>
  <c r="CG31" i="5"/>
  <c r="CF31" i="5"/>
  <c r="CD31" i="5"/>
  <c r="CC31" i="5"/>
  <c r="CA31" i="5"/>
  <c r="BZ31" i="5"/>
  <c r="BX31" i="5"/>
  <c r="BW31" i="5"/>
  <c r="BU31" i="5"/>
  <c r="BT31" i="5"/>
  <c r="BR31" i="5"/>
  <c r="BQ31" i="5"/>
  <c r="BO31" i="5"/>
  <c r="BN31" i="5"/>
  <c r="BL31" i="5"/>
  <c r="BK31" i="5"/>
  <c r="BI31" i="5"/>
  <c r="BH31" i="5"/>
  <c r="BF31" i="5"/>
  <c r="BE31" i="5"/>
  <c r="BC31" i="5"/>
  <c r="BB31" i="5"/>
  <c r="AZ31" i="5"/>
  <c r="AY31" i="5"/>
  <c r="AW31" i="5"/>
  <c r="AV31" i="5"/>
  <c r="Z44" i="2"/>
  <c r="BU38" i="2"/>
  <c r="BU38" i="5" s="1"/>
  <c r="BT38" i="2"/>
  <c r="BT38" i="5" s="1"/>
  <c r="BU32" i="2"/>
  <c r="BU32" i="5" s="1"/>
  <c r="BT32" i="2"/>
  <c r="BT32" i="5" s="1"/>
  <c r="BX38" i="2"/>
  <c r="BX38" i="5" s="1"/>
  <c r="BW38" i="2"/>
  <c r="BW38" i="5" s="1"/>
  <c r="BX32" i="2"/>
  <c r="BX32" i="5" s="1"/>
  <c r="BW32" i="2"/>
  <c r="BW32" i="5" s="1"/>
  <c r="CA38" i="2"/>
  <c r="CA38" i="5" s="1"/>
  <c r="BZ38" i="2"/>
  <c r="BZ38" i="5" s="1"/>
  <c r="CA32" i="2"/>
  <c r="CA32" i="5" s="1"/>
  <c r="BZ32" i="2"/>
  <c r="BZ32" i="5" s="1"/>
  <c r="CD38" i="2"/>
  <c r="CD38" i="5" s="1"/>
  <c r="CC38" i="2"/>
  <c r="CC38" i="5" s="1"/>
  <c r="CD32" i="2"/>
  <c r="CD32" i="5" s="1"/>
  <c r="CC32" i="2"/>
  <c r="CC32" i="5" s="1"/>
  <c r="CG38" i="2"/>
  <c r="CG38" i="5" s="1"/>
  <c r="CF38" i="2"/>
  <c r="CF38" i="5" s="1"/>
  <c r="CG32" i="2"/>
  <c r="CG32" i="5" s="1"/>
  <c r="CF32" i="2"/>
  <c r="CF32" i="5" s="1"/>
  <c r="CI38" i="2"/>
  <c r="CI38" i="5" s="1"/>
  <c r="CJ38" i="2"/>
  <c r="CJ38" i="5" s="1"/>
  <c r="CJ32" i="2"/>
  <c r="CJ32" i="5" s="1"/>
  <c r="CI32" i="2"/>
  <c r="CI32" i="5" s="1"/>
  <c r="CM38" i="2"/>
  <c r="CM38" i="5" s="1"/>
  <c r="CL38" i="2"/>
  <c r="CL38" i="5" s="1"/>
  <c r="CM32" i="2"/>
  <c r="CM32" i="5" s="1"/>
  <c r="CL32" i="2"/>
  <c r="CL32" i="5" s="1"/>
  <c r="CP38" i="2"/>
  <c r="CP38" i="5" s="1"/>
  <c r="CO38" i="2"/>
  <c r="CO38" i="5" s="1"/>
  <c r="CP32" i="2"/>
  <c r="CP32" i="5" s="1"/>
  <c r="CO32" i="2"/>
  <c r="CO32" i="5" s="1"/>
  <c r="CS38" i="2"/>
  <c r="CS38" i="5" s="1"/>
  <c r="CR38" i="2"/>
  <c r="CR38" i="5" s="1"/>
  <c r="CS32" i="2"/>
  <c r="CS32" i="5" s="1"/>
  <c r="CR32" i="2"/>
  <c r="CR32" i="5" s="1"/>
  <c r="H41" i="2"/>
  <c r="G41" i="2"/>
  <c r="F41" i="2"/>
  <c r="H40" i="2"/>
  <c r="G40" i="2"/>
  <c r="F40" i="2"/>
  <c r="H39" i="2"/>
  <c r="G39" i="2"/>
  <c r="F39" i="2"/>
  <c r="H38" i="2"/>
  <c r="G38" i="2"/>
  <c r="F38" i="2"/>
  <c r="H35" i="2"/>
  <c r="G35" i="2"/>
  <c r="F35" i="2"/>
  <c r="H34" i="2"/>
  <c r="G34" i="2"/>
  <c r="F34" i="2"/>
  <c r="H33" i="2"/>
  <c r="G33" i="2"/>
  <c r="F33" i="2"/>
  <c r="H32" i="2"/>
  <c r="G32" i="2"/>
  <c r="F32" i="2"/>
  <c r="DK38" i="5"/>
  <c r="DK32" i="5"/>
  <c r="DK37" i="5"/>
  <c r="DJ37" i="5"/>
  <c r="DK31" i="5"/>
  <c r="DJ31" i="5"/>
  <c r="AF15" i="5" l="1"/>
  <c r="AF32" i="5"/>
  <c r="CH40" i="5"/>
  <c r="AF16" i="5"/>
  <c r="AF38" i="2"/>
  <c r="AF14" i="5"/>
  <c r="AF33" i="5"/>
  <c r="DO41" i="2"/>
  <c r="AF41" i="2" s="1"/>
  <c r="AF40" i="2"/>
  <c r="AF39" i="2"/>
  <c r="CZ37" i="5"/>
  <c r="AA37" i="5" s="1"/>
  <c r="BP38" i="5"/>
  <c r="BS31" i="5"/>
  <c r="P31" i="5" s="1"/>
  <c r="CW31" i="5"/>
  <c r="Z31" i="5" s="1"/>
  <c r="AF39" i="5"/>
  <c r="AF37" i="5"/>
  <c r="DO35" i="5"/>
  <c r="AF35" i="5" s="1"/>
  <c r="AF34" i="5"/>
  <c r="DO41" i="5"/>
  <c r="AF41" i="5" s="1"/>
  <c r="AF40" i="5"/>
  <c r="CE33" i="5"/>
  <c r="BS37" i="5"/>
  <c r="P37" i="5" s="1"/>
  <c r="CW37" i="5"/>
  <c r="Z37" i="5" s="1"/>
  <c r="DO17" i="5"/>
  <c r="AF17" i="5" s="1"/>
  <c r="DF34" i="5"/>
  <c r="CQ40" i="5"/>
  <c r="CT39" i="5"/>
  <c r="BG40" i="5"/>
  <c r="BY34" i="5"/>
  <c r="DC34" i="5"/>
  <c r="DC40" i="5"/>
  <c r="BM32" i="5"/>
  <c r="CN34" i="5"/>
  <c r="CT33" i="5"/>
  <c r="BD39" i="5"/>
  <c r="CZ31" i="5"/>
  <c r="AA31" i="5" s="1"/>
  <c r="DO17" i="2"/>
  <c r="AF17" i="2" s="1"/>
  <c r="AF14" i="2"/>
  <c r="DI33" i="5"/>
  <c r="DO35" i="2"/>
  <c r="AF35" i="2" s="1"/>
  <c r="AF33" i="2"/>
  <c r="CZ40" i="5"/>
  <c r="AF34" i="2"/>
  <c r="BP32" i="5"/>
  <c r="AX34" i="5"/>
  <c r="DI34" i="5"/>
  <c r="DF40" i="5"/>
  <c r="CH32" i="5"/>
  <c r="DI40" i="5"/>
  <c r="BA31" i="5"/>
  <c r="J31" i="5" s="1"/>
  <c r="DI31" i="5"/>
  <c r="BM33" i="5"/>
  <c r="CQ33" i="5"/>
  <c r="CE37" i="5"/>
  <c r="T37" i="5" s="1"/>
  <c r="DI37" i="5"/>
  <c r="AD37" i="5" s="1"/>
  <c r="CH38" i="5"/>
  <c r="BI35" i="5"/>
  <c r="BY31" i="5"/>
  <c r="R31" i="5" s="1"/>
  <c r="DC31" i="5"/>
  <c r="AB31" i="5" s="1"/>
  <c r="DC37" i="5"/>
  <c r="AB37" i="5" s="1"/>
  <c r="BS38" i="5"/>
  <c r="BG39" i="5"/>
  <c r="CN40" i="5"/>
  <c r="BJ31" i="5"/>
  <c r="M31" i="5" s="1"/>
  <c r="CN31" i="5"/>
  <c r="W31" i="5" s="1"/>
  <c r="BV33" i="5"/>
  <c r="BJ37" i="5"/>
  <c r="M37" i="5" s="1"/>
  <c r="CN37" i="5"/>
  <c r="W37" i="5" s="1"/>
  <c r="BG32" i="5"/>
  <c r="CW40" i="5"/>
  <c r="CW34" i="5"/>
  <c r="BC41" i="5"/>
  <c r="BG38" i="5"/>
  <c r="BY39" i="5"/>
  <c r="DC39" i="5"/>
  <c r="BF41" i="5"/>
  <c r="CT31" i="5"/>
  <c r="BJ38" i="5"/>
  <c r="AX39" i="5"/>
  <c r="BS40" i="5"/>
  <c r="AX31" i="5"/>
  <c r="I31" i="5" s="1"/>
  <c r="CB31" i="5"/>
  <c r="S31" i="5" s="1"/>
  <c r="BJ33" i="5"/>
  <c r="CN33" i="5"/>
  <c r="CE38" i="5"/>
  <c r="BG31" i="5"/>
  <c r="CP41" i="5"/>
  <c r="CS35" i="5"/>
  <c r="BU35" i="5"/>
  <c r="BQ35" i="5"/>
  <c r="BR35" i="5"/>
  <c r="BG34" i="5"/>
  <c r="CK34" i="5"/>
  <c r="CB37" i="5"/>
  <c r="S37" i="5" s="1"/>
  <c r="BJ39" i="5"/>
  <c r="CN39" i="5"/>
  <c r="BA40" i="5"/>
  <c r="CK31" i="5"/>
  <c r="V31" i="5" s="1"/>
  <c r="CQ34" i="5"/>
  <c r="BP34" i="5"/>
  <c r="CT34" i="5"/>
  <c r="BG37" i="5"/>
  <c r="CK37" i="5"/>
  <c r="V37" i="5" s="1"/>
  <c r="DL37" i="5"/>
  <c r="AE37" i="5" s="1"/>
  <c r="CK38" i="5"/>
  <c r="CG35" i="5"/>
  <c r="BS33" i="5"/>
  <c r="CW33" i="5"/>
  <c r="CK40" i="5"/>
  <c r="BY33" i="5"/>
  <c r="BS34" i="5"/>
  <c r="BP37" i="5"/>
  <c r="BE35" i="5"/>
  <c r="CB39" i="5"/>
  <c r="BF35" i="5"/>
  <c r="BV31" i="5"/>
  <c r="Q31" i="5" s="1"/>
  <c r="CG41" i="5"/>
  <c r="CI41" i="5"/>
  <c r="CJ41" i="5"/>
  <c r="CB40" i="5"/>
  <c r="CD41" i="5"/>
  <c r="BA37" i="5"/>
  <c r="J37" i="5" s="1"/>
  <c r="BI41" i="5"/>
  <c r="BD31" i="5"/>
  <c r="CH31" i="5"/>
  <c r="DL31" i="5"/>
  <c r="AE31" i="5" s="1"/>
  <c r="CH37" i="5"/>
  <c r="BU41" i="5"/>
  <c r="CQ39" i="5"/>
  <c r="CK32" i="5"/>
  <c r="BP40" i="5"/>
  <c r="CI35" i="5"/>
  <c r="BX41" i="5"/>
  <c r="BV34" i="5"/>
  <c r="CC35" i="5"/>
  <c r="CS41" i="5"/>
  <c r="BM31" i="5"/>
  <c r="CQ31" i="5"/>
  <c r="X31" i="5" s="1"/>
  <c r="BM37" i="5"/>
  <c r="CQ37" i="5"/>
  <c r="BV39" i="5"/>
  <c r="BM40" i="5"/>
  <c r="BG33" i="5"/>
  <c r="BJ40" i="5"/>
  <c r="CA41" i="5"/>
  <c r="CD35" i="5"/>
  <c r="BW35" i="5"/>
  <c r="BD34" i="5"/>
  <c r="BX35" i="5"/>
  <c r="BN35" i="5"/>
  <c r="DL34" i="5"/>
  <c r="CB32" i="5"/>
  <c r="BO35" i="5"/>
  <c r="CE39" i="5"/>
  <c r="DI39" i="5"/>
  <c r="BV40" i="5"/>
  <c r="CR35" i="5"/>
  <c r="CJ35" i="5"/>
  <c r="CB34" i="5"/>
  <c r="CF41" i="5"/>
  <c r="AW35" i="5"/>
  <c r="CA35" i="5"/>
  <c r="BZ35" i="5"/>
  <c r="CO41" i="5"/>
  <c r="CE32" i="5"/>
  <c r="AX37" i="5"/>
  <c r="BL41" i="5"/>
  <c r="DL39" i="5"/>
  <c r="BY40" i="5"/>
  <c r="BK41" i="5"/>
  <c r="BM39" i="5"/>
  <c r="BJ32" i="5"/>
  <c r="BH35" i="5"/>
  <c r="CB38" i="5"/>
  <c r="BZ41" i="5"/>
  <c r="BH41" i="5"/>
  <c r="DF37" i="5"/>
  <c r="AC37" i="5" s="1"/>
  <c r="AX40" i="5"/>
  <c r="BP31" i="5"/>
  <c r="DG35" i="5"/>
  <c r="AW41" i="5"/>
  <c r="BC35" i="5"/>
  <c r="DH35" i="5"/>
  <c r="BJ34" i="5"/>
  <c r="AY41" i="5"/>
  <c r="BN41" i="5"/>
  <c r="BD40" i="5"/>
  <c r="BK35" i="5"/>
  <c r="AZ41" i="5"/>
  <c r="CZ33" i="5"/>
  <c r="BL35" i="5"/>
  <c r="CT37" i="5"/>
  <c r="BB41" i="5"/>
  <c r="BS39" i="5"/>
  <c r="CW39" i="5"/>
  <c r="DL40" i="5"/>
  <c r="CM35" i="5"/>
  <c r="DK41" i="5"/>
  <c r="BV37" i="5"/>
  <c r="CL35" i="5"/>
  <c r="CZ39" i="5"/>
  <c r="CB33" i="5"/>
  <c r="CE31" i="5"/>
  <c r="DF31" i="5"/>
  <c r="AC31" i="5" s="1"/>
  <c r="CP35" i="5"/>
  <c r="BY37" i="5"/>
  <c r="BM38" i="5"/>
  <c r="BA39" i="5"/>
  <c r="CT40" i="5"/>
  <c r="BW41" i="5"/>
  <c r="BY38" i="5"/>
  <c r="BO41" i="5"/>
  <c r="CL41" i="5"/>
  <c r="CN38" i="5"/>
  <c r="AX38" i="5"/>
  <c r="BV38" i="5"/>
  <c r="DF39" i="5"/>
  <c r="CK39" i="5"/>
  <c r="BD38" i="5"/>
  <c r="CM41" i="5"/>
  <c r="BE41" i="5"/>
  <c r="BR41" i="5"/>
  <c r="CR41" i="5"/>
  <c r="CT38" i="5"/>
  <c r="CH39" i="5"/>
  <c r="BA38" i="5"/>
  <c r="BP39" i="5"/>
  <c r="AV41" i="5"/>
  <c r="BQ41" i="5"/>
  <c r="BT41" i="5"/>
  <c r="CQ38" i="5"/>
  <c r="DI32" i="5"/>
  <c r="BS32" i="5"/>
  <c r="CE34" i="5"/>
  <c r="CH34" i="5"/>
  <c r="CF35" i="5"/>
  <c r="BP33" i="5"/>
  <c r="DC33" i="5"/>
  <c r="DF33" i="5"/>
  <c r="CN32" i="5"/>
  <c r="CO35" i="5"/>
  <c r="CQ32" i="5"/>
  <c r="CH33" i="5"/>
  <c r="CZ34" i="5"/>
  <c r="BT35" i="5"/>
  <c r="BV32" i="5"/>
  <c r="CK33" i="5"/>
  <c r="AX32" i="5"/>
  <c r="BD32" i="5"/>
  <c r="BM34" i="5"/>
  <c r="AX33" i="5"/>
  <c r="AV35" i="5"/>
  <c r="CT32" i="5"/>
  <c r="BY32" i="5"/>
  <c r="CV38" i="2"/>
  <c r="CV38" i="5" s="1"/>
  <c r="CV41" i="5" s="1"/>
  <c r="CU38" i="2"/>
  <c r="CU38" i="5" s="1"/>
  <c r="CV32" i="2"/>
  <c r="CV32" i="5" s="1"/>
  <c r="CV35" i="5" s="1"/>
  <c r="CU32" i="2"/>
  <c r="CU32" i="5" s="1"/>
  <c r="CY38" i="2"/>
  <c r="CY38" i="5" s="1"/>
  <c r="CY41" i="5" s="1"/>
  <c r="CX38" i="2"/>
  <c r="CX38" i="5" s="1"/>
  <c r="CY32" i="2"/>
  <c r="CY32" i="5" s="1"/>
  <c r="CY35" i="5" s="1"/>
  <c r="CX32" i="2"/>
  <c r="CX32" i="5" s="1"/>
  <c r="CX35" i="5" s="1"/>
  <c r="DB38" i="2"/>
  <c r="DB38" i="5" s="1"/>
  <c r="DB41" i="5" s="1"/>
  <c r="DA38" i="2"/>
  <c r="DA38" i="5" s="1"/>
  <c r="DB32" i="2"/>
  <c r="DB32" i="5" s="1"/>
  <c r="DB35" i="5" s="1"/>
  <c r="DA32" i="2"/>
  <c r="DA32" i="5" s="1"/>
  <c r="DH38" i="2"/>
  <c r="DG38" i="2"/>
  <c r="DG38" i="5" s="1"/>
  <c r="DG41" i="5" s="1"/>
  <c r="DE38" i="2"/>
  <c r="DE38" i="5" s="1"/>
  <c r="DE41" i="5" s="1"/>
  <c r="DD38" i="2"/>
  <c r="DD38" i="5" s="1"/>
  <c r="DD41" i="5" s="1"/>
  <c r="DE32" i="2"/>
  <c r="DE32" i="5" s="1"/>
  <c r="DE35" i="5" s="1"/>
  <c r="DD32" i="2"/>
  <c r="DD32" i="5" s="1"/>
  <c r="DJ38" i="5"/>
  <c r="DJ41" i="5" s="1"/>
  <c r="DK33" i="5"/>
  <c r="DL33" i="5" s="1"/>
  <c r="DJ32" i="5"/>
  <c r="DJ35" i="5" s="1"/>
  <c r="DL40" i="2"/>
  <c r="DI40" i="2"/>
  <c r="DF40" i="2"/>
  <c r="DC40" i="2"/>
  <c r="CZ40" i="2"/>
  <c r="CW40" i="2"/>
  <c r="CT40" i="2"/>
  <c r="CQ40" i="2"/>
  <c r="CN40" i="2"/>
  <c r="CK40" i="2"/>
  <c r="CH40" i="2"/>
  <c r="CE40" i="2"/>
  <c r="CB40" i="2"/>
  <c r="BY40" i="2"/>
  <c r="BT41" i="2"/>
  <c r="BS40" i="2"/>
  <c r="BP40" i="2"/>
  <c r="BM40" i="2"/>
  <c r="BJ40" i="2"/>
  <c r="BG40" i="2"/>
  <c r="BD40" i="2"/>
  <c r="BB41" i="2"/>
  <c r="BA40" i="2"/>
  <c r="AX40" i="2"/>
  <c r="DL39" i="2"/>
  <c r="CW39" i="2"/>
  <c r="CT39" i="2"/>
  <c r="CQ39" i="2"/>
  <c r="CM41" i="2"/>
  <c r="CN39" i="2"/>
  <c r="CJ41" i="2"/>
  <c r="CI41" i="2"/>
  <c r="CG41" i="2"/>
  <c r="CF41" i="2"/>
  <c r="CD41" i="2"/>
  <c r="CE39" i="2"/>
  <c r="CB39" i="2"/>
  <c r="BY39" i="2"/>
  <c r="BV39" i="2"/>
  <c r="BQ41" i="2"/>
  <c r="BO41" i="2"/>
  <c r="BN41" i="2"/>
  <c r="BL41" i="2"/>
  <c r="BK41" i="2"/>
  <c r="BI41" i="2"/>
  <c r="BJ39" i="2"/>
  <c r="BG39" i="2"/>
  <c r="BD39" i="2"/>
  <c r="AZ41" i="2"/>
  <c r="AW41" i="2"/>
  <c r="AV41" i="2"/>
  <c r="DK41" i="2"/>
  <c r="CS41" i="2"/>
  <c r="CR41" i="2"/>
  <c r="CQ38" i="2"/>
  <c r="CO41" i="2"/>
  <c r="CN38" i="2"/>
  <c r="CK38" i="2"/>
  <c r="CH38" i="2"/>
  <c r="CE38" i="2"/>
  <c r="CA41" i="2"/>
  <c r="CB38" i="2"/>
  <c r="BX41" i="2"/>
  <c r="BW41" i="2"/>
  <c r="BV38" i="2"/>
  <c r="BU41" i="2"/>
  <c r="BS38" i="2"/>
  <c r="BP38" i="2"/>
  <c r="BM38" i="2"/>
  <c r="BJ38" i="2"/>
  <c r="BF41" i="2"/>
  <c r="BG38" i="2"/>
  <c r="BD38" i="2"/>
  <c r="BC41" i="2"/>
  <c r="BA38" i="2"/>
  <c r="AX38" i="2"/>
  <c r="DL37" i="2"/>
  <c r="AE37" i="2" s="1"/>
  <c r="DI37" i="2"/>
  <c r="AD37" i="2" s="1"/>
  <c r="DF37" i="2"/>
  <c r="AC37" i="2" s="1"/>
  <c r="DC37" i="2"/>
  <c r="AB37" i="2" s="1"/>
  <c r="CZ37" i="2"/>
  <c r="AA37" i="2" s="1"/>
  <c r="CW37" i="2"/>
  <c r="Z37" i="2" s="1"/>
  <c r="CT37" i="2"/>
  <c r="CQ37" i="2"/>
  <c r="CN37" i="2"/>
  <c r="CK37" i="2"/>
  <c r="CH37" i="2"/>
  <c r="CE37" i="2"/>
  <c r="CB37" i="2"/>
  <c r="BY37" i="2"/>
  <c r="BV37" i="2"/>
  <c r="BS37" i="2"/>
  <c r="BP37" i="2"/>
  <c r="BM37" i="2"/>
  <c r="BJ37" i="2"/>
  <c r="BG37" i="2"/>
  <c r="BD37" i="2"/>
  <c r="K37" i="2" s="1"/>
  <c r="BA37" i="2"/>
  <c r="AX37" i="2"/>
  <c r="DL34" i="2"/>
  <c r="DI34" i="2"/>
  <c r="DF34" i="2"/>
  <c r="DC34" i="2"/>
  <c r="CZ34" i="2"/>
  <c r="CW34" i="2"/>
  <c r="CT34" i="2"/>
  <c r="CQ34" i="2"/>
  <c r="CN34" i="2"/>
  <c r="CK34" i="2"/>
  <c r="CH34" i="2"/>
  <c r="CB34" i="2"/>
  <c r="BY34" i="2"/>
  <c r="BV34" i="2"/>
  <c r="BS34" i="2"/>
  <c r="BP34" i="2"/>
  <c r="BM34" i="2"/>
  <c r="BJ34" i="2"/>
  <c r="BG34" i="2"/>
  <c r="BD34" i="2"/>
  <c r="BA34" i="2"/>
  <c r="AX34" i="2"/>
  <c r="DH35" i="2"/>
  <c r="DG35" i="2"/>
  <c r="CZ33" i="2"/>
  <c r="CT33" i="2"/>
  <c r="CP35" i="2"/>
  <c r="CO35" i="2"/>
  <c r="CM35" i="2"/>
  <c r="CL35" i="2"/>
  <c r="CJ35" i="2"/>
  <c r="CK33" i="2"/>
  <c r="CG35" i="2"/>
  <c r="CH33" i="2"/>
  <c r="CA35" i="2"/>
  <c r="BY33" i="2"/>
  <c r="BU35" i="2"/>
  <c r="BV33" i="2"/>
  <c r="BR35" i="2"/>
  <c r="BQ35" i="2"/>
  <c r="BO35" i="2"/>
  <c r="BN35" i="2"/>
  <c r="BL35" i="2"/>
  <c r="BK35" i="2"/>
  <c r="BG33" i="2"/>
  <c r="BD33" i="2"/>
  <c r="AZ35" i="2"/>
  <c r="AY35" i="2"/>
  <c r="AW35" i="2"/>
  <c r="AV35" i="2"/>
  <c r="DI32" i="2"/>
  <c r="CS35" i="2"/>
  <c r="CR35" i="2"/>
  <c r="CQ32" i="2"/>
  <c r="CN32" i="2"/>
  <c r="CK32" i="2"/>
  <c r="CH32" i="2"/>
  <c r="CE32" i="2"/>
  <c r="CB32" i="2"/>
  <c r="BX35" i="2"/>
  <c r="BW35" i="2"/>
  <c r="BV32" i="2"/>
  <c r="BS32" i="2"/>
  <c r="BP32" i="2"/>
  <c r="BM32" i="2"/>
  <c r="BJ32" i="2"/>
  <c r="BF35" i="2"/>
  <c r="BG32" i="2"/>
  <c r="BD32" i="2"/>
  <c r="BC35" i="2"/>
  <c r="BA32" i="2"/>
  <c r="AX32" i="2"/>
  <c r="DL31" i="2"/>
  <c r="AE31" i="2" s="1"/>
  <c r="DI31" i="2"/>
  <c r="AD31" i="2" s="1"/>
  <c r="DF31" i="2"/>
  <c r="AC31" i="2" s="1"/>
  <c r="DC31" i="2"/>
  <c r="AB31" i="2" s="1"/>
  <c r="CZ31" i="2"/>
  <c r="AA31" i="2" s="1"/>
  <c r="CW31" i="2"/>
  <c r="Z31" i="2" s="1"/>
  <c r="CT31" i="2"/>
  <c r="CQ31" i="2"/>
  <c r="CN31" i="2"/>
  <c r="CK31" i="2"/>
  <c r="CH31" i="2"/>
  <c r="CE31" i="2"/>
  <c r="CB31" i="2"/>
  <c r="BY31" i="2"/>
  <c r="BV31" i="2"/>
  <c r="BS31" i="2"/>
  <c r="BP31" i="2"/>
  <c r="BM31" i="2"/>
  <c r="BJ31" i="2"/>
  <c r="BG31" i="2"/>
  <c r="BD31" i="2"/>
  <c r="BA31" i="2"/>
  <c r="AX31" i="2"/>
  <c r="H41" i="4"/>
  <c r="G41" i="4"/>
  <c r="F41" i="4"/>
  <c r="H40" i="4"/>
  <c r="G40" i="4"/>
  <c r="F40" i="4"/>
  <c r="H39" i="4"/>
  <c r="G39" i="4"/>
  <c r="F39" i="4"/>
  <c r="H38" i="4"/>
  <c r="G38" i="4"/>
  <c r="F38" i="4"/>
  <c r="H35" i="4"/>
  <c r="G35" i="4"/>
  <c r="F35" i="4"/>
  <c r="H34" i="4"/>
  <c r="G34" i="4"/>
  <c r="F34" i="4"/>
  <c r="H33" i="4"/>
  <c r="G33" i="4"/>
  <c r="F33" i="4"/>
  <c r="H32" i="4"/>
  <c r="G32" i="4"/>
  <c r="F32" i="4"/>
  <c r="H41" i="3"/>
  <c r="G41" i="3"/>
  <c r="F41" i="3"/>
  <c r="H40" i="3"/>
  <c r="G40" i="3"/>
  <c r="F40" i="3"/>
  <c r="H39" i="3"/>
  <c r="G39" i="3"/>
  <c r="F39" i="3"/>
  <c r="H38" i="3"/>
  <c r="G38" i="3"/>
  <c r="F38" i="3"/>
  <c r="K37" i="3"/>
  <c r="J37" i="3"/>
  <c r="I37" i="3"/>
  <c r="H35" i="3"/>
  <c r="G35" i="3"/>
  <c r="F35" i="3"/>
  <c r="H34" i="3"/>
  <c r="G34" i="3"/>
  <c r="F34" i="3"/>
  <c r="H33" i="3"/>
  <c r="G33" i="3"/>
  <c r="F33" i="3"/>
  <c r="H32" i="3"/>
  <c r="G32" i="3"/>
  <c r="F32" i="3"/>
  <c r="CA41" i="3"/>
  <c r="BZ41" i="3"/>
  <c r="BC41" i="3"/>
  <c r="DL40" i="3"/>
  <c r="DI40" i="3"/>
  <c r="DF40" i="3"/>
  <c r="DC40" i="3"/>
  <c r="CZ40" i="3"/>
  <c r="AA40" i="3" s="1"/>
  <c r="CW40" i="3"/>
  <c r="Z40" i="3" s="1"/>
  <c r="CQ40" i="3"/>
  <c r="X40" i="3" s="1"/>
  <c r="CN40" i="3"/>
  <c r="CK40" i="3"/>
  <c r="CH40" i="3"/>
  <c r="CE40" i="3"/>
  <c r="CB40" i="3"/>
  <c r="BY40" i="3"/>
  <c r="BV40" i="3"/>
  <c r="BS40" i="3"/>
  <c r="BP40" i="3"/>
  <c r="BM40" i="3"/>
  <c r="BJ40" i="3"/>
  <c r="BG40" i="3"/>
  <c r="BD40" i="3"/>
  <c r="BA40" i="3"/>
  <c r="AX40" i="3"/>
  <c r="DL39" i="3"/>
  <c r="DH41" i="3"/>
  <c r="DG41" i="3"/>
  <c r="DE41" i="3"/>
  <c r="DD41" i="3"/>
  <c r="DB41" i="3"/>
  <c r="DC39" i="3"/>
  <c r="CV41" i="3"/>
  <c r="CW39" i="3"/>
  <c r="CT39" i="3"/>
  <c r="CP41" i="3"/>
  <c r="CQ39" i="3"/>
  <c r="CM41" i="3"/>
  <c r="CN39" i="3"/>
  <c r="W39" i="3" s="1"/>
  <c r="CJ41" i="3"/>
  <c r="CI41" i="3"/>
  <c r="CG41" i="3"/>
  <c r="CH39" i="3"/>
  <c r="CD41" i="3"/>
  <c r="CE39" i="3"/>
  <c r="CB39" i="3"/>
  <c r="BY39" i="3"/>
  <c r="BU41" i="3"/>
  <c r="BV39" i="3"/>
  <c r="BR41" i="3"/>
  <c r="BQ41" i="3"/>
  <c r="BO41" i="3"/>
  <c r="BP39" i="3"/>
  <c r="BL41" i="3"/>
  <c r="BM39" i="3"/>
  <c r="BI41" i="3"/>
  <c r="BH41" i="3"/>
  <c r="BG39" i="3"/>
  <c r="BD39" i="3"/>
  <c r="AZ41" i="3"/>
  <c r="BA39" i="3"/>
  <c r="AW41" i="3"/>
  <c r="AX39" i="3"/>
  <c r="DK41" i="3"/>
  <c r="DI38" i="3"/>
  <c r="DF38" i="3"/>
  <c r="DC38" i="3"/>
  <c r="CZ38" i="3"/>
  <c r="CW38" i="3"/>
  <c r="CS41" i="3"/>
  <c r="CR41" i="3"/>
  <c r="CQ38" i="3"/>
  <c r="CN38" i="3"/>
  <c r="CK38" i="3"/>
  <c r="CH38" i="3"/>
  <c r="CE38" i="3"/>
  <c r="CB38" i="3"/>
  <c r="BX41" i="3"/>
  <c r="BW41" i="3"/>
  <c r="BV38" i="3"/>
  <c r="BS38" i="3"/>
  <c r="BP38" i="3"/>
  <c r="BM38" i="3"/>
  <c r="BJ38" i="3"/>
  <c r="BF41" i="3"/>
  <c r="BE41" i="3"/>
  <c r="BD38" i="3"/>
  <c r="BB41" i="3"/>
  <c r="BA38" i="3"/>
  <c r="AX38" i="3"/>
  <c r="DL37" i="3"/>
  <c r="AE37" i="3" s="1"/>
  <c r="DI37" i="3"/>
  <c r="AD37" i="3" s="1"/>
  <c r="DF37" i="3"/>
  <c r="DC37" i="3"/>
  <c r="AB39" i="3" s="1"/>
  <c r="CZ37" i="3"/>
  <c r="CW37" i="3"/>
  <c r="CQ37" i="3"/>
  <c r="CN37" i="3"/>
  <c r="CK37" i="3"/>
  <c r="CH37" i="3"/>
  <c r="U38" i="3" s="1"/>
  <c r="CE37" i="3"/>
  <c r="T37" i="3" s="1"/>
  <c r="CB37" i="3"/>
  <c r="S37" i="3" s="1"/>
  <c r="BY37" i="3"/>
  <c r="R37" i="3" s="1"/>
  <c r="BV37" i="3"/>
  <c r="Q37" i="3" s="1"/>
  <c r="BS37" i="3"/>
  <c r="BP37" i="3"/>
  <c r="O37" i="3" s="1"/>
  <c r="BM37" i="3"/>
  <c r="N37" i="3" s="1"/>
  <c r="BJ37" i="3"/>
  <c r="M38" i="3" s="1"/>
  <c r="BG37" i="3"/>
  <c r="L37" i="3" s="1"/>
  <c r="BD37" i="3"/>
  <c r="BA37" i="3"/>
  <c r="AX37" i="3"/>
  <c r="BK35" i="3"/>
  <c r="BI35" i="3"/>
  <c r="BH35" i="3"/>
  <c r="BF35" i="3"/>
  <c r="BC35" i="3"/>
  <c r="DL34" i="3"/>
  <c r="DI34" i="3"/>
  <c r="DF34" i="3"/>
  <c r="DC34" i="3"/>
  <c r="CZ34" i="3"/>
  <c r="CW34" i="3"/>
  <c r="CQ34" i="3"/>
  <c r="CN34" i="3"/>
  <c r="CK34" i="3"/>
  <c r="CH34" i="3"/>
  <c r="CE34" i="3"/>
  <c r="CB34" i="3"/>
  <c r="BY34" i="3"/>
  <c r="BV34" i="3"/>
  <c r="BS34" i="3"/>
  <c r="BP34" i="3"/>
  <c r="BM34" i="3"/>
  <c r="BJ34" i="3"/>
  <c r="BG34" i="3"/>
  <c r="BD34" i="3"/>
  <c r="BA34" i="3"/>
  <c r="AX34" i="3"/>
  <c r="DL33" i="3"/>
  <c r="DH35" i="3"/>
  <c r="DI33" i="3"/>
  <c r="DE35" i="3"/>
  <c r="DF33" i="3"/>
  <c r="DB35" i="3"/>
  <c r="CY35" i="3"/>
  <c r="CZ33" i="3"/>
  <c r="CW33" i="3"/>
  <c r="Z33" i="3" s="1"/>
  <c r="CT33" i="3"/>
  <c r="CP35" i="3"/>
  <c r="CO35" i="3"/>
  <c r="CM35" i="3"/>
  <c r="CN33" i="3"/>
  <c r="CJ35" i="3"/>
  <c r="CK33" i="3"/>
  <c r="CG35" i="3"/>
  <c r="CD35" i="3"/>
  <c r="CE33" i="3"/>
  <c r="CA35" i="3"/>
  <c r="BZ35" i="3"/>
  <c r="BY33" i="3"/>
  <c r="R33" i="3" s="1"/>
  <c r="BU35" i="3"/>
  <c r="BV33" i="3"/>
  <c r="BR35" i="3"/>
  <c r="BQ35" i="3"/>
  <c r="BP33" i="3"/>
  <c r="BL35" i="3"/>
  <c r="BM33" i="3"/>
  <c r="BJ33" i="3"/>
  <c r="BG33" i="3"/>
  <c r="BD33" i="3"/>
  <c r="AZ35" i="3"/>
  <c r="BA33" i="3"/>
  <c r="AW35" i="3"/>
  <c r="AX33" i="3"/>
  <c r="DL32" i="3"/>
  <c r="DK35" i="3"/>
  <c r="DI32" i="3"/>
  <c r="DF32" i="3"/>
  <c r="DC32" i="3"/>
  <c r="CZ32" i="3"/>
  <c r="CV35" i="3"/>
  <c r="CW32" i="3"/>
  <c r="CS35" i="3"/>
  <c r="CR35" i="3"/>
  <c r="CQ32" i="3"/>
  <c r="CN32" i="3"/>
  <c r="CK32" i="3"/>
  <c r="CH32" i="3"/>
  <c r="CE32" i="3"/>
  <c r="CB32" i="3"/>
  <c r="BX35" i="3"/>
  <c r="BW35" i="3"/>
  <c r="BV32" i="3"/>
  <c r="BS32" i="3"/>
  <c r="BP32" i="3"/>
  <c r="BM32" i="3"/>
  <c r="BJ32" i="3"/>
  <c r="BE35" i="3"/>
  <c r="BB35" i="3"/>
  <c r="BA32" i="3"/>
  <c r="AX32" i="3"/>
  <c r="DL31" i="3"/>
  <c r="AE31" i="3" s="1"/>
  <c r="DI31" i="3"/>
  <c r="AD31" i="3" s="1"/>
  <c r="DF31" i="3"/>
  <c r="AC31" i="3" s="1"/>
  <c r="DC31" i="3"/>
  <c r="AB31" i="3" s="1"/>
  <c r="CZ31" i="3"/>
  <c r="AA31" i="3" s="1"/>
  <c r="CW31" i="3"/>
  <c r="Z31" i="3" s="1"/>
  <c r="CT31" i="3"/>
  <c r="Y31" i="3" s="1"/>
  <c r="CQ31" i="3"/>
  <c r="X31" i="3" s="1"/>
  <c r="CN31" i="3"/>
  <c r="W31" i="3" s="1"/>
  <c r="CK31" i="3"/>
  <c r="V31" i="3" s="1"/>
  <c r="CH31" i="3"/>
  <c r="CE31" i="3"/>
  <c r="T31" i="3" s="1"/>
  <c r="CB31" i="3"/>
  <c r="BY31" i="3"/>
  <c r="BV31" i="3"/>
  <c r="Q31" i="3" s="1"/>
  <c r="BS31" i="3"/>
  <c r="P31" i="3" s="1"/>
  <c r="BP31" i="3"/>
  <c r="O31" i="3" s="1"/>
  <c r="BM31" i="3"/>
  <c r="N31" i="3" s="1"/>
  <c r="BJ31" i="3"/>
  <c r="BG31" i="3"/>
  <c r="L34" i="3" s="1"/>
  <c r="BD31" i="3"/>
  <c r="K31" i="3" s="1"/>
  <c r="BA31" i="3"/>
  <c r="J31" i="3" s="1"/>
  <c r="AX31" i="3"/>
  <c r="I31" i="3" s="1"/>
  <c r="AD44" i="3"/>
  <c r="AC44" i="3"/>
  <c r="AE43" i="3"/>
  <c r="AD44" i="4"/>
  <c r="AB43" i="4"/>
  <c r="K38" i="3" l="1"/>
  <c r="AA33" i="3"/>
  <c r="Y33" i="3"/>
  <c r="U32" i="3"/>
  <c r="W33" i="3"/>
  <c r="AC38" i="3"/>
  <c r="O39" i="3"/>
  <c r="M37" i="3"/>
  <c r="I38" i="3"/>
  <c r="J40" i="3"/>
  <c r="W40" i="3"/>
  <c r="P34" i="5"/>
  <c r="AD40" i="3"/>
  <c r="AB40" i="3"/>
  <c r="AC40" i="3"/>
  <c r="Z32" i="3"/>
  <c r="AD33" i="3"/>
  <c r="L40" i="3"/>
  <c r="AB34" i="3"/>
  <c r="M40" i="3"/>
  <c r="I39" i="3"/>
  <c r="Q38" i="3"/>
  <c r="N40" i="3"/>
  <c r="Q39" i="3"/>
  <c r="W32" i="3"/>
  <c r="M33" i="3"/>
  <c r="V40" i="3"/>
  <c r="K39" i="3"/>
  <c r="O40" i="3"/>
  <c r="X32" i="3"/>
  <c r="I32" i="3"/>
  <c r="J39" i="3"/>
  <c r="AC34" i="3"/>
  <c r="AC32" i="3"/>
  <c r="AD32" i="3"/>
  <c r="T33" i="3"/>
  <c r="J34" i="3"/>
  <c r="AE34" i="3"/>
  <c r="W38" i="3"/>
  <c r="L39" i="3"/>
  <c r="P40" i="3"/>
  <c r="AA34" i="3"/>
  <c r="J32" i="3"/>
  <c r="AE33" i="3"/>
  <c r="I34" i="3"/>
  <c r="K34" i="3"/>
  <c r="X38" i="3"/>
  <c r="Q40" i="3"/>
  <c r="AE40" i="3"/>
  <c r="AA32" i="3"/>
  <c r="P38" i="3"/>
  <c r="AB32" i="3"/>
  <c r="AD34" i="3"/>
  <c r="AE32" i="3"/>
  <c r="Z38" i="3"/>
  <c r="BP41" i="3"/>
  <c r="S32" i="3"/>
  <c r="V33" i="3"/>
  <c r="AA38" i="3"/>
  <c r="N39" i="3"/>
  <c r="O38" i="5"/>
  <c r="Z33" i="5"/>
  <c r="P33" i="5"/>
  <c r="AA39" i="5"/>
  <c r="AA40" i="5"/>
  <c r="Z34" i="5"/>
  <c r="Z39" i="5"/>
  <c r="P39" i="5"/>
  <c r="P40" i="5"/>
  <c r="Y33" i="5"/>
  <c r="Z40" i="5"/>
  <c r="CZ38" i="5"/>
  <c r="AA38" i="5" s="1"/>
  <c r="P38" i="5"/>
  <c r="R34" i="5"/>
  <c r="AA34" i="5"/>
  <c r="AD40" i="5"/>
  <c r="AD33" i="5"/>
  <c r="AA33" i="5"/>
  <c r="AD34" i="5"/>
  <c r="W40" i="5"/>
  <c r="AE34" i="2"/>
  <c r="L39" i="5"/>
  <c r="T39" i="5"/>
  <c r="AD32" i="5"/>
  <c r="N33" i="5"/>
  <c r="AD39" i="5"/>
  <c r="DF38" i="2"/>
  <c r="DL32" i="2"/>
  <c r="AE32" i="2" s="1"/>
  <c r="DJ41" i="2"/>
  <c r="CU35" i="2"/>
  <c r="DA41" i="2"/>
  <c r="DE41" i="2"/>
  <c r="Z40" i="2"/>
  <c r="Z39" i="2"/>
  <c r="DD41" i="2"/>
  <c r="AA40" i="2"/>
  <c r="DE35" i="2"/>
  <c r="AD32" i="2"/>
  <c r="AB40" i="2"/>
  <c r="CW38" i="2"/>
  <c r="Z38" i="2" s="1"/>
  <c r="CV35" i="2"/>
  <c r="DD35" i="2"/>
  <c r="CV41" i="2"/>
  <c r="DB41" i="2"/>
  <c r="DK35" i="2"/>
  <c r="O38" i="3"/>
  <c r="N33" i="3"/>
  <c r="X39" i="3"/>
  <c r="O33" i="3"/>
  <c r="Z39" i="3"/>
  <c r="U37" i="3"/>
  <c r="AE39" i="3"/>
  <c r="Z37" i="3"/>
  <c r="X37" i="3"/>
  <c r="I40" i="3"/>
  <c r="W37" i="3"/>
  <c r="O41" i="3"/>
  <c r="AB37" i="3"/>
  <c r="W34" i="3"/>
  <c r="AD38" i="3"/>
  <c r="V32" i="3"/>
  <c r="AC37" i="3"/>
  <c r="J33" i="3"/>
  <c r="AC33" i="3"/>
  <c r="X34" i="3"/>
  <c r="Q33" i="3"/>
  <c r="S39" i="5"/>
  <c r="V37" i="3"/>
  <c r="T32" i="3"/>
  <c r="AA37" i="3"/>
  <c r="K33" i="3"/>
  <c r="Z34" i="3"/>
  <c r="N38" i="3"/>
  <c r="K40" i="3"/>
  <c r="BG41" i="5"/>
  <c r="L41" i="5" s="1"/>
  <c r="U32" i="5"/>
  <c r="V38" i="5"/>
  <c r="T38" i="5"/>
  <c r="CW38" i="5"/>
  <c r="Z38" i="5" s="1"/>
  <c r="AD31" i="5"/>
  <c r="W33" i="5"/>
  <c r="AB39" i="5"/>
  <c r="O40" i="5"/>
  <c r="AB33" i="5"/>
  <c r="R33" i="5"/>
  <c r="M33" i="5"/>
  <c r="AB40" i="5"/>
  <c r="U38" i="5"/>
  <c r="M38" i="5"/>
  <c r="W39" i="5"/>
  <c r="M34" i="5"/>
  <c r="W32" i="5"/>
  <c r="M39" i="5"/>
  <c r="L32" i="5"/>
  <c r="W34" i="5"/>
  <c r="AB34" i="5"/>
  <c r="W38" i="5"/>
  <c r="DF32" i="5"/>
  <c r="DF35" i="5" s="1"/>
  <c r="AC35" i="5" s="1"/>
  <c r="Y34" i="5"/>
  <c r="Y32" i="5"/>
  <c r="CX41" i="5"/>
  <c r="N31" i="5"/>
  <c r="N32" i="5"/>
  <c r="I33" i="5"/>
  <c r="Y31" i="5"/>
  <c r="I32" i="5"/>
  <c r="AE39" i="5"/>
  <c r="L38" i="5"/>
  <c r="S33" i="5"/>
  <c r="L40" i="5"/>
  <c r="S34" i="5"/>
  <c r="V40" i="5"/>
  <c r="L34" i="5"/>
  <c r="L37" i="5"/>
  <c r="AC33" i="5"/>
  <c r="I34" i="5"/>
  <c r="V39" i="5"/>
  <c r="L31" i="5"/>
  <c r="V33" i="5"/>
  <c r="BJ35" i="5"/>
  <c r="M35" i="5" s="1"/>
  <c r="L33" i="5"/>
  <c r="AE34" i="5"/>
  <c r="DK35" i="5"/>
  <c r="DC38" i="5"/>
  <c r="DL38" i="5"/>
  <c r="AE38" i="5" s="1"/>
  <c r="X32" i="5"/>
  <c r="X34" i="5"/>
  <c r="U39" i="5"/>
  <c r="DD35" i="5"/>
  <c r="X33" i="5"/>
  <c r="CW32" i="5"/>
  <c r="CW35" i="5" s="1"/>
  <c r="Z35" i="5" s="1"/>
  <c r="BJ41" i="5"/>
  <c r="M41" i="5" s="1"/>
  <c r="BP35" i="5"/>
  <c r="O35" i="5" s="1"/>
  <c r="CU35" i="5"/>
  <c r="DF38" i="5"/>
  <c r="AC38" i="5" s="1"/>
  <c r="CZ32" i="5"/>
  <c r="AA32" i="5" s="1"/>
  <c r="V32" i="5"/>
  <c r="V34" i="5"/>
  <c r="BV41" i="5"/>
  <c r="Q41" i="5" s="1"/>
  <c r="BY35" i="5"/>
  <c r="R35" i="5" s="1"/>
  <c r="CU41" i="5"/>
  <c r="AX41" i="5"/>
  <c r="I41" i="5" s="1"/>
  <c r="AE40" i="5"/>
  <c r="S40" i="5"/>
  <c r="CZ38" i="2"/>
  <c r="AA38" i="2" s="1"/>
  <c r="Y40" i="5"/>
  <c r="AC38" i="2"/>
  <c r="N38" i="5"/>
  <c r="O37" i="5"/>
  <c r="DB35" i="2"/>
  <c r="DL38" i="2"/>
  <c r="AE38" i="2" s="1"/>
  <c r="DL32" i="5"/>
  <c r="AE32" i="5" s="1"/>
  <c r="CW32" i="2"/>
  <c r="Z32" i="2" s="1"/>
  <c r="AA34" i="2"/>
  <c r="AD40" i="2"/>
  <c r="AE40" i="2"/>
  <c r="DA35" i="2"/>
  <c r="CB41" i="5"/>
  <c r="S41" i="5" s="1"/>
  <c r="CZ32" i="2"/>
  <c r="AA32" i="2" s="1"/>
  <c r="AB34" i="2"/>
  <c r="AA33" i="2"/>
  <c r="DC38" i="2"/>
  <c r="AB38" i="2" s="1"/>
  <c r="Y38" i="5"/>
  <c r="DA41" i="5"/>
  <c r="K32" i="5"/>
  <c r="Q33" i="5"/>
  <c r="DC32" i="2"/>
  <c r="AB32" i="2" s="1"/>
  <c r="DJ35" i="2"/>
  <c r="AC34" i="2"/>
  <c r="CY35" i="2"/>
  <c r="Q34" i="5"/>
  <c r="Z34" i="2"/>
  <c r="DF32" i="2"/>
  <c r="AC32" i="2" s="1"/>
  <c r="AD34" i="2"/>
  <c r="DH41" i="2"/>
  <c r="DH38" i="5"/>
  <c r="N34" i="5"/>
  <c r="AE39" i="2"/>
  <c r="AC40" i="2"/>
  <c r="DC32" i="5"/>
  <c r="AB32" i="5" s="1"/>
  <c r="X38" i="5"/>
  <c r="AC39" i="5"/>
  <c r="N39" i="5"/>
  <c r="DA35" i="5"/>
  <c r="L31" i="3"/>
  <c r="N34" i="3"/>
  <c r="O34" i="3"/>
  <c r="P34" i="3"/>
  <c r="T34" i="3"/>
  <c r="S31" i="3"/>
  <c r="M32" i="3"/>
  <c r="U34" i="3"/>
  <c r="X40" i="5"/>
  <c r="X37" i="5"/>
  <c r="V34" i="3"/>
  <c r="BD41" i="3"/>
  <c r="K41" i="3" s="1"/>
  <c r="U31" i="3"/>
  <c r="O32" i="3"/>
  <c r="I33" i="3"/>
  <c r="P37" i="3"/>
  <c r="J38" i="3"/>
  <c r="R40" i="3"/>
  <c r="U33" i="5"/>
  <c r="X39" i="5"/>
  <c r="S38" i="3"/>
  <c r="J39" i="5"/>
  <c r="Q34" i="3"/>
  <c r="R39" i="3"/>
  <c r="R34" i="3"/>
  <c r="S39" i="3"/>
  <c r="U31" i="5"/>
  <c r="M32" i="5"/>
  <c r="N32" i="3"/>
  <c r="P32" i="3"/>
  <c r="S40" i="3"/>
  <c r="BP41" i="5"/>
  <c r="O41" i="5" s="1"/>
  <c r="K31" i="5"/>
  <c r="J40" i="5"/>
  <c r="CQ41" i="3"/>
  <c r="X41" i="3" s="1"/>
  <c r="U34" i="5"/>
  <c r="R31" i="3"/>
  <c r="BV35" i="5"/>
  <c r="Q35" i="5" s="1"/>
  <c r="AB38" i="3"/>
  <c r="N37" i="5"/>
  <c r="N40" i="5"/>
  <c r="Q32" i="3"/>
  <c r="T40" i="3"/>
  <c r="U37" i="5"/>
  <c r="U40" i="5"/>
  <c r="K34" i="5"/>
  <c r="M31" i="3"/>
  <c r="CN41" i="3"/>
  <c r="W41" i="3" s="1"/>
  <c r="S34" i="3"/>
  <c r="T39" i="3"/>
  <c r="U39" i="3"/>
  <c r="L33" i="3"/>
  <c r="U40" i="3"/>
  <c r="J38" i="5"/>
  <c r="M34" i="3"/>
  <c r="T38" i="3"/>
  <c r="V38" i="3"/>
  <c r="AE33" i="5"/>
  <c r="T34" i="5"/>
  <c r="T31" i="5"/>
  <c r="T33" i="5"/>
  <c r="T32" i="5"/>
  <c r="BY41" i="5"/>
  <c r="R41" i="5" s="1"/>
  <c r="O32" i="5"/>
  <c r="O31" i="5"/>
  <c r="O34" i="5"/>
  <c r="O33" i="5"/>
  <c r="M40" i="5"/>
  <c r="BS41" i="5"/>
  <c r="P41" i="5" s="1"/>
  <c r="Y37" i="5"/>
  <c r="Y39" i="5"/>
  <c r="R32" i="5"/>
  <c r="O39" i="5"/>
  <c r="BG35" i="5"/>
  <c r="L35" i="5" s="1"/>
  <c r="CE35" i="5"/>
  <c r="T35" i="5" s="1"/>
  <c r="BS35" i="5"/>
  <c r="P35" i="5" s="1"/>
  <c r="P32" i="5"/>
  <c r="CB35" i="5"/>
  <c r="S35" i="5" s="1"/>
  <c r="S32" i="5"/>
  <c r="Q32" i="5"/>
  <c r="R40" i="5"/>
  <c r="R39" i="5"/>
  <c r="R37" i="5"/>
  <c r="R38" i="5"/>
  <c r="S38" i="5"/>
  <c r="CK41" i="5"/>
  <c r="V41" i="5" s="1"/>
  <c r="AC40" i="5"/>
  <c r="AX35" i="5"/>
  <c r="I35" i="5" s="1"/>
  <c r="BM41" i="5"/>
  <c r="N41" i="5" s="1"/>
  <c r="Q40" i="5"/>
  <c r="Q39" i="5"/>
  <c r="Q38" i="5"/>
  <c r="Q37" i="5"/>
  <c r="I38" i="5"/>
  <c r="I37" i="5"/>
  <c r="I40" i="5"/>
  <c r="I39" i="5"/>
  <c r="BD41" i="5"/>
  <c r="AC34" i="5"/>
  <c r="BA41" i="5"/>
  <c r="J41" i="5" s="1"/>
  <c r="CN41" i="5"/>
  <c r="W41" i="5" s="1"/>
  <c r="CT41" i="5"/>
  <c r="Y41" i="5" s="1"/>
  <c r="CQ41" i="5"/>
  <c r="X41" i="5" s="1"/>
  <c r="CH41" i="5"/>
  <c r="U41" i="5" s="1"/>
  <c r="CQ35" i="5"/>
  <c r="X35" i="5" s="1"/>
  <c r="CT35" i="5"/>
  <c r="Y35" i="5" s="1"/>
  <c r="CN35" i="5"/>
  <c r="W35" i="5" s="1"/>
  <c r="CH35" i="5"/>
  <c r="U35" i="5" s="1"/>
  <c r="CK35" i="5"/>
  <c r="V35" i="5" s="1"/>
  <c r="BM35" i="5"/>
  <c r="N35" i="5" s="1"/>
  <c r="DI35" i="5"/>
  <c r="AD35" i="5" s="1"/>
  <c r="I40" i="2"/>
  <c r="I37" i="2"/>
  <c r="I38" i="2"/>
  <c r="I34" i="2"/>
  <c r="I31" i="2"/>
  <c r="I32" i="2"/>
  <c r="J40" i="2"/>
  <c r="J38" i="2"/>
  <c r="J37" i="2"/>
  <c r="J32" i="2"/>
  <c r="J34" i="2"/>
  <c r="J31" i="2"/>
  <c r="BD41" i="2"/>
  <c r="K41" i="2" s="1"/>
  <c r="K38" i="2"/>
  <c r="K39" i="2"/>
  <c r="K40" i="2"/>
  <c r="K31" i="2"/>
  <c r="K33" i="2"/>
  <c r="K34" i="2"/>
  <c r="K32" i="2"/>
  <c r="BG41" i="2"/>
  <c r="L41" i="2" s="1"/>
  <c r="L39" i="2"/>
  <c r="L37" i="2"/>
  <c r="L38" i="2"/>
  <c r="L40" i="2"/>
  <c r="L32" i="2"/>
  <c r="L31" i="2"/>
  <c r="L33" i="2"/>
  <c r="L34" i="2"/>
  <c r="M40" i="2"/>
  <c r="M37" i="2"/>
  <c r="M38" i="2"/>
  <c r="M39" i="2"/>
  <c r="M31" i="2"/>
  <c r="M32" i="2"/>
  <c r="M34" i="2"/>
  <c r="N37" i="2"/>
  <c r="N40" i="2"/>
  <c r="N38" i="2"/>
  <c r="N34" i="2"/>
  <c r="N31" i="2"/>
  <c r="N32" i="2"/>
  <c r="O37" i="2"/>
  <c r="O38" i="2"/>
  <c r="O40" i="2"/>
  <c r="O32" i="2"/>
  <c r="O31" i="2"/>
  <c r="O34" i="2"/>
  <c r="P40" i="2"/>
  <c r="P38" i="2"/>
  <c r="P37" i="2"/>
  <c r="P31" i="2"/>
  <c r="P34" i="2"/>
  <c r="P32" i="2"/>
  <c r="Q37" i="2"/>
  <c r="Q38" i="2"/>
  <c r="Q39" i="2"/>
  <c r="Q34" i="2"/>
  <c r="Q33" i="2"/>
  <c r="Q32" i="2"/>
  <c r="Q31" i="2"/>
  <c r="R39" i="2"/>
  <c r="R37" i="2"/>
  <c r="R40" i="2"/>
  <c r="R34" i="2"/>
  <c r="R33" i="2"/>
  <c r="R31" i="2"/>
  <c r="S40" i="2"/>
  <c r="S37" i="2"/>
  <c r="S39" i="2"/>
  <c r="S38" i="2"/>
  <c r="S32" i="2"/>
  <c r="S34" i="2"/>
  <c r="S31" i="2"/>
  <c r="T40" i="2"/>
  <c r="T39" i="2"/>
  <c r="T38" i="2"/>
  <c r="T37" i="2"/>
  <c r="T31" i="2"/>
  <c r="T32" i="2"/>
  <c r="U38" i="2"/>
  <c r="U40" i="2"/>
  <c r="U37" i="2"/>
  <c r="U33" i="2"/>
  <c r="U32" i="2"/>
  <c r="U31" i="2"/>
  <c r="U34" i="2"/>
  <c r="V40" i="2"/>
  <c r="V38" i="2"/>
  <c r="V37" i="2"/>
  <c r="V34" i="2"/>
  <c r="V31" i="2"/>
  <c r="V33" i="2"/>
  <c r="V32" i="2"/>
  <c r="CN41" i="2"/>
  <c r="W41" i="2" s="1"/>
  <c r="W37" i="2"/>
  <c r="W40" i="2"/>
  <c r="W39" i="2"/>
  <c r="W38" i="2"/>
  <c r="W32" i="2"/>
  <c r="W31" i="2"/>
  <c r="W34" i="2"/>
  <c r="X39" i="2"/>
  <c r="X38" i="2"/>
  <c r="X37" i="2"/>
  <c r="X40" i="2"/>
  <c r="X31" i="2"/>
  <c r="X32" i="2"/>
  <c r="X34" i="2"/>
  <c r="Y40" i="2"/>
  <c r="Y37" i="2"/>
  <c r="Y39" i="2"/>
  <c r="Y33" i="2"/>
  <c r="Y34" i="2"/>
  <c r="Y31" i="2"/>
  <c r="CY41" i="2"/>
  <c r="DI38" i="2"/>
  <c r="AD38" i="2" s="1"/>
  <c r="DG41" i="2"/>
  <c r="CB41" i="2"/>
  <c r="S41" i="2" s="1"/>
  <c r="CX41" i="2"/>
  <c r="CZ39" i="2"/>
  <c r="AA39" i="2" s="1"/>
  <c r="CE41" i="2"/>
  <c r="T41" i="2" s="1"/>
  <c r="BE41" i="2"/>
  <c r="BJ41" i="2"/>
  <c r="M41" i="2" s="1"/>
  <c r="BH41" i="2"/>
  <c r="BZ41" i="2"/>
  <c r="CQ41" i="2"/>
  <c r="X41" i="2" s="1"/>
  <c r="CC41" i="2"/>
  <c r="CT38" i="2"/>
  <c r="Y38" i="2" s="1"/>
  <c r="CU41" i="2"/>
  <c r="BY38" i="2"/>
  <c r="BY41" i="2" s="1"/>
  <c r="R41" i="2" s="1"/>
  <c r="BM39" i="2"/>
  <c r="N39" i="2" s="1"/>
  <c r="CH39" i="2"/>
  <c r="CH41" i="2" s="1"/>
  <c r="U41" i="2" s="1"/>
  <c r="DC39" i="2"/>
  <c r="AB39" i="2" s="1"/>
  <c r="BP39" i="2"/>
  <c r="O39" i="2" s="1"/>
  <c r="CK39" i="2"/>
  <c r="V39" i="2" s="1"/>
  <c r="DF39" i="2"/>
  <c r="BV40" i="2"/>
  <c r="Q40" i="2" s="1"/>
  <c r="BR41" i="2"/>
  <c r="CL41" i="2"/>
  <c r="AX39" i="2"/>
  <c r="I39" i="2" s="1"/>
  <c r="AY41" i="2"/>
  <c r="BS39" i="2"/>
  <c r="P39" i="2" s="1"/>
  <c r="BA39" i="2"/>
  <c r="BA41" i="2" s="1"/>
  <c r="J41" i="2" s="1"/>
  <c r="CP41" i="2"/>
  <c r="DI39" i="2"/>
  <c r="BY32" i="2"/>
  <c r="BY35" i="2" s="1"/>
  <c r="R35" i="2" s="1"/>
  <c r="CC35" i="2"/>
  <c r="CE33" i="2"/>
  <c r="T33" i="2" s="1"/>
  <c r="CD35" i="2"/>
  <c r="CH35" i="2"/>
  <c r="U35" i="2" s="1"/>
  <c r="BG35" i="2"/>
  <c r="L35" i="2" s="1"/>
  <c r="BH35" i="2"/>
  <c r="BJ33" i="2"/>
  <c r="M33" i="2" s="1"/>
  <c r="BZ35" i="2"/>
  <c r="CT32" i="2"/>
  <c r="Y32" i="2" s="1"/>
  <c r="CW33" i="2"/>
  <c r="Z33" i="2" s="1"/>
  <c r="CB33" i="2"/>
  <c r="CB35" i="2" s="1"/>
  <c r="S35" i="2" s="1"/>
  <c r="BD35" i="2"/>
  <c r="K35" i="2" s="1"/>
  <c r="CK35" i="2"/>
  <c r="V35" i="2" s="1"/>
  <c r="BI35" i="2"/>
  <c r="BE35" i="2"/>
  <c r="BV35" i="2"/>
  <c r="Q35" i="2" s="1"/>
  <c r="CE34" i="2"/>
  <c r="T34" i="2" s="1"/>
  <c r="CX35" i="2"/>
  <c r="BP33" i="2"/>
  <c r="O33" i="2" s="1"/>
  <c r="CI35" i="2"/>
  <c r="DF33" i="2"/>
  <c r="AC33" i="2" s="1"/>
  <c r="BS33" i="2"/>
  <c r="P33" i="2" s="1"/>
  <c r="DI33" i="2"/>
  <c r="AD33" i="2" s="1"/>
  <c r="BA33" i="2"/>
  <c r="BA35" i="2" s="1"/>
  <c r="J35" i="2" s="1"/>
  <c r="CQ33" i="2"/>
  <c r="X33" i="2" s="1"/>
  <c r="DL33" i="2"/>
  <c r="AE33" i="2" s="1"/>
  <c r="BB35" i="2"/>
  <c r="BM33" i="2"/>
  <c r="BM35" i="2" s="1"/>
  <c r="N35" i="2" s="1"/>
  <c r="CF35" i="2"/>
  <c r="DC33" i="2"/>
  <c r="AX33" i="2"/>
  <c r="I33" i="2" s="1"/>
  <c r="BT35" i="2"/>
  <c r="CN33" i="2"/>
  <c r="W33" i="2" s="1"/>
  <c r="AX35" i="3"/>
  <c r="I35" i="3" s="1"/>
  <c r="BJ35" i="3"/>
  <c r="M35" i="3" s="1"/>
  <c r="BV41" i="3"/>
  <c r="Q41" i="3" s="1"/>
  <c r="CB41" i="3"/>
  <c r="S41" i="3" s="1"/>
  <c r="BV35" i="3"/>
  <c r="Q35" i="3" s="1"/>
  <c r="CH41" i="3"/>
  <c r="U41" i="3" s="1"/>
  <c r="DL38" i="3"/>
  <c r="AE38" i="3" s="1"/>
  <c r="BS41" i="3"/>
  <c r="P41" i="3" s="1"/>
  <c r="CT38" i="3"/>
  <c r="AX41" i="3"/>
  <c r="I41" i="3" s="1"/>
  <c r="BY38" i="3"/>
  <c r="BA41" i="3"/>
  <c r="J41" i="3" s="1"/>
  <c r="DC41" i="3"/>
  <c r="AB41" i="3" s="1"/>
  <c r="CY41" i="3"/>
  <c r="BG38" i="3"/>
  <c r="BG41" i="3" s="1"/>
  <c r="L41" i="3" s="1"/>
  <c r="BM41" i="3"/>
  <c r="N41" i="3" s="1"/>
  <c r="BJ39" i="3"/>
  <c r="M39" i="3" s="1"/>
  <c r="CT37" i="3"/>
  <c r="Y37" i="3" s="1"/>
  <c r="CC41" i="3"/>
  <c r="CZ39" i="3"/>
  <c r="AA39" i="3" s="1"/>
  <c r="CX41" i="3"/>
  <c r="CU41" i="3"/>
  <c r="CE41" i="3"/>
  <c r="T41" i="3" s="1"/>
  <c r="CW41" i="3"/>
  <c r="Z41" i="3" s="1"/>
  <c r="DA41" i="3"/>
  <c r="DF39" i="3"/>
  <c r="AC39" i="3" s="1"/>
  <c r="BS39" i="3"/>
  <c r="P39" i="3" s="1"/>
  <c r="CL41" i="3"/>
  <c r="AY41" i="3"/>
  <c r="BT41" i="3"/>
  <c r="CT40" i="3"/>
  <c r="DJ41" i="3"/>
  <c r="BK41" i="3"/>
  <c r="CF41" i="3"/>
  <c r="BN41" i="3"/>
  <c r="CK39" i="3"/>
  <c r="CK41" i="3" s="1"/>
  <c r="V41" i="3" s="1"/>
  <c r="AV41" i="3"/>
  <c r="DI39" i="3"/>
  <c r="AD39" i="3" s="1"/>
  <c r="CO41" i="3"/>
  <c r="CW35" i="3"/>
  <c r="Z35" i="3" s="1"/>
  <c r="CE35" i="3"/>
  <c r="T35" i="3" s="1"/>
  <c r="DL35" i="3"/>
  <c r="AE35" i="3" s="1"/>
  <c r="CB33" i="3"/>
  <c r="CF35" i="3"/>
  <c r="CH33" i="3"/>
  <c r="BY32" i="3"/>
  <c r="BY35" i="3" s="1"/>
  <c r="R35" i="3" s="1"/>
  <c r="CZ35" i="3"/>
  <c r="AA35" i="3" s="1"/>
  <c r="CC35" i="3"/>
  <c r="DF35" i="3"/>
  <c r="AC35" i="3" s="1"/>
  <c r="CU35" i="3"/>
  <c r="CX35" i="3"/>
  <c r="BP35" i="3"/>
  <c r="O35" i="3" s="1"/>
  <c r="DA35" i="3"/>
  <c r="DC33" i="3"/>
  <c r="CT32" i="3"/>
  <c r="BA35" i="3"/>
  <c r="J35" i="3" s="1"/>
  <c r="BD32" i="3"/>
  <c r="BD35" i="3" s="1"/>
  <c r="K35" i="3" s="1"/>
  <c r="BO35" i="3"/>
  <c r="BG32" i="3"/>
  <c r="BG35" i="3" s="1"/>
  <c r="L35" i="3" s="1"/>
  <c r="DI35" i="3"/>
  <c r="AD35" i="3" s="1"/>
  <c r="CK35" i="3"/>
  <c r="V35" i="3" s="1"/>
  <c r="BM35" i="3"/>
  <c r="N35" i="3" s="1"/>
  <c r="CN35" i="3"/>
  <c r="W35" i="3" s="1"/>
  <c r="BN35" i="3"/>
  <c r="CI35" i="3"/>
  <c r="DD35" i="3"/>
  <c r="CL35" i="3"/>
  <c r="AY35" i="3"/>
  <c r="DG35" i="3"/>
  <c r="CQ33" i="3"/>
  <c r="DJ35" i="3"/>
  <c r="BS33" i="3"/>
  <c r="P33" i="3" s="1"/>
  <c r="BT35" i="3"/>
  <c r="CT34" i="3"/>
  <c r="Y34" i="3" s="1"/>
  <c r="AV35" i="3"/>
  <c r="AE44" i="4"/>
  <c r="K32" i="3" l="1"/>
  <c r="CZ41" i="5"/>
  <c r="AA41" i="5" s="1"/>
  <c r="DL41" i="2"/>
  <c r="AE41" i="2" s="1"/>
  <c r="AC32" i="5"/>
  <c r="BP41" i="2"/>
  <c r="O41" i="2" s="1"/>
  <c r="BS41" i="2"/>
  <c r="P41" i="2" s="1"/>
  <c r="CW41" i="2"/>
  <c r="Z41" i="2" s="1"/>
  <c r="CZ35" i="2"/>
  <c r="AA35" i="2" s="1"/>
  <c r="L32" i="3"/>
  <c r="CW41" i="5"/>
  <c r="Z41" i="5" s="1"/>
  <c r="Y40" i="3"/>
  <c r="Y38" i="3"/>
  <c r="Y39" i="3"/>
  <c r="CZ35" i="5"/>
  <c r="AA35" i="5" s="1"/>
  <c r="DC35" i="5"/>
  <c r="AB35" i="5" s="1"/>
  <c r="DL35" i="5"/>
  <c r="AE35" i="5" s="1"/>
  <c r="DL41" i="5"/>
  <c r="AE41" i="5" s="1"/>
  <c r="Z32" i="5"/>
  <c r="DF41" i="5"/>
  <c r="AC41" i="5" s="1"/>
  <c r="DC41" i="5"/>
  <c r="AB41" i="5" s="1"/>
  <c r="AB38" i="5"/>
  <c r="DI38" i="5"/>
  <c r="DH41" i="5"/>
  <c r="CE35" i="2"/>
  <c r="T35" i="2" s="1"/>
  <c r="DC35" i="2"/>
  <c r="AB35" i="2" s="1"/>
  <c r="AB33" i="2"/>
  <c r="CZ41" i="2"/>
  <c r="AA41" i="2" s="1"/>
  <c r="DI41" i="2"/>
  <c r="AD41" i="2" s="1"/>
  <c r="AD39" i="2"/>
  <c r="DF41" i="2"/>
  <c r="AC41" i="2" s="1"/>
  <c r="AC39" i="2"/>
  <c r="CT35" i="3"/>
  <c r="Y35" i="3" s="1"/>
  <c r="Y32" i="3"/>
  <c r="BS35" i="3"/>
  <c r="P35" i="3" s="1"/>
  <c r="BY41" i="3"/>
  <c r="R41" i="3" s="1"/>
  <c r="R38" i="3"/>
  <c r="L38" i="3"/>
  <c r="DC35" i="3"/>
  <c r="AB35" i="3" s="1"/>
  <c r="AB33" i="3"/>
  <c r="V39" i="3"/>
  <c r="CH35" i="3"/>
  <c r="U35" i="3" s="1"/>
  <c r="U33" i="3"/>
  <c r="CB35" i="3"/>
  <c r="S35" i="3" s="1"/>
  <c r="S33" i="3"/>
  <c r="CQ35" i="3"/>
  <c r="X35" i="3" s="1"/>
  <c r="X33" i="3"/>
  <c r="R32" i="3"/>
  <c r="AX41" i="2"/>
  <c r="I41" i="2" s="1"/>
  <c r="AX35" i="2"/>
  <c r="I35" i="2" s="1"/>
  <c r="J39" i="2"/>
  <c r="J33" i="2"/>
  <c r="BJ35" i="2"/>
  <c r="M35" i="2" s="1"/>
  <c r="N33" i="2"/>
  <c r="BP35" i="2"/>
  <c r="O35" i="2" s="1"/>
  <c r="BV41" i="2"/>
  <c r="Q41" i="2" s="1"/>
  <c r="R38" i="2"/>
  <c r="R32" i="2"/>
  <c r="S33" i="2"/>
  <c r="U39" i="2"/>
  <c r="CK41" i="2"/>
  <c r="V41" i="2" s="1"/>
  <c r="CN35" i="2"/>
  <c r="W35" i="2" s="1"/>
  <c r="CT41" i="2"/>
  <c r="Y41" i="2" s="1"/>
  <c r="DC41" i="2"/>
  <c r="AB41" i="2" s="1"/>
  <c r="BM41" i="2"/>
  <c r="N41" i="2" s="1"/>
  <c r="CT35" i="2"/>
  <c r="Y35" i="2" s="1"/>
  <c r="CQ35" i="2"/>
  <c r="X35" i="2" s="1"/>
  <c r="DI35" i="2"/>
  <c r="AD35" i="2" s="1"/>
  <c r="BS35" i="2"/>
  <c r="P35" i="2" s="1"/>
  <c r="DL35" i="2"/>
  <c r="AE35" i="2" s="1"/>
  <c r="DF35" i="2"/>
  <c r="AC35" i="2" s="1"/>
  <c r="CW35" i="2"/>
  <c r="Z35" i="2" s="1"/>
  <c r="BJ41" i="3"/>
  <c r="M41" i="3" s="1"/>
  <c r="DF41" i="3"/>
  <c r="AC41" i="3" s="1"/>
  <c r="DL41" i="3"/>
  <c r="AE41" i="3" s="1"/>
  <c r="CZ41" i="3"/>
  <c r="AA41" i="3" s="1"/>
  <c r="DI41" i="3"/>
  <c r="AD41" i="3" s="1"/>
  <c r="CT41" i="3"/>
  <c r="Y41" i="3" s="1"/>
  <c r="AE43" i="4"/>
  <c r="AA43" i="4"/>
  <c r="CY41" i="4"/>
  <c r="CX41" i="4"/>
  <c r="CV41" i="4"/>
  <c r="CU41" i="4"/>
  <c r="CF41" i="4"/>
  <c r="CD41" i="4"/>
  <c r="CA41" i="4"/>
  <c r="BL41" i="4"/>
  <c r="BK41" i="4"/>
  <c r="BI41" i="4"/>
  <c r="BH41" i="4"/>
  <c r="BF41" i="4"/>
  <c r="BE41" i="4"/>
  <c r="BC41" i="4"/>
  <c r="DL40" i="4"/>
  <c r="DI40" i="4"/>
  <c r="DF40" i="4"/>
  <c r="DC40" i="4"/>
  <c r="CZ40" i="4"/>
  <c r="CW40" i="4"/>
  <c r="CS41" i="4"/>
  <c r="CQ40" i="4"/>
  <c r="CN40" i="4"/>
  <c r="CK40" i="4"/>
  <c r="CH40" i="4"/>
  <c r="CC40" i="4"/>
  <c r="CB40" i="4"/>
  <c r="BY40" i="4"/>
  <c r="BV40" i="4"/>
  <c r="BS40" i="4"/>
  <c r="BP40" i="4"/>
  <c r="BM40" i="4"/>
  <c r="BJ40" i="4"/>
  <c r="BG40" i="4"/>
  <c r="BD40" i="4"/>
  <c r="BA40" i="4"/>
  <c r="AX40" i="4"/>
  <c r="DL39" i="4"/>
  <c r="AE39" i="4" s="1"/>
  <c r="DH41" i="4"/>
  <c r="DG41" i="4"/>
  <c r="DE41" i="4"/>
  <c r="DD41" i="4"/>
  <c r="DB41" i="4"/>
  <c r="DA41" i="4"/>
  <c r="CZ39" i="4"/>
  <c r="CW39" i="4"/>
  <c r="CT39" i="4"/>
  <c r="CP41" i="4"/>
  <c r="CO41" i="4"/>
  <c r="CM41" i="4"/>
  <c r="CL41" i="4"/>
  <c r="CJ41" i="4"/>
  <c r="CH39" i="4"/>
  <c r="CG41" i="4"/>
  <c r="CE39" i="4"/>
  <c r="CB39" i="4"/>
  <c r="BY39" i="4"/>
  <c r="BU41" i="4"/>
  <c r="BT41" i="4"/>
  <c r="BR41" i="4"/>
  <c r="BS39" i="4"/>
  <c r="BO41" i="4"/>
  <c r="BM39" i="4"/>
  <c r="BJ39" i="4"/>
  <c r="BG39" i="4"/>
  <c r="BD39" i="4"/>
  <c r="AZ41" i="4"/>
  <c r="AY41" i="4"/>
  <c r="AW41" i="4"/>
  <c r="AV41" i="4"/>
  <c r="DL38" i="4"/>
  <c r="DK41" i="4"/>
  <c r="DI38" i="4"/>
  <c r="DF38" i="4"/>
  <c r="DC38" i="4"/>
  <c r="CZ38" i="4"/>
  <c r="CW38" i="4"/>
  <c r="CR41" i="4"/>
  <c r="CQ38" i="4"/>
  <c r="CN38" i="4"/>
  <c r="CK38" i="4"/>
  <c r="CH38" i="4"/>
  <c r="CE38" i="4"/>
  <c r="CB38" i="4"/>
  <c r="BX41" i="4"/>
  <c r="BW41" i="4"/>
  <c r="BV38" i="4"/>
  <c r="BS38" i="4"/>
  <c r="BP38" i="4"/>
  <c r="BM38" i="4"/>
  <c r="BJ38" i="4"/>
  <c r="BG38" i="4"/>
  <c r="BD38" i="4"/>
  <c r="BA38" i="4"/>
  <c r="AX38" i="4"/>
  <c r="DL37" i="4"/>
  <c r="AE37" i="4" s="1"/>
  <c r="DI37" i="4"/>
  <c r="AD37" i="4" s="1"/>
  <c r="DF37" i="4"/>
  <c r="AC37" i="4" s="1"/>
  <c r="DC37" i="4"/>
  <c r="AB37" i="4" s="1"/>
  <c r="CZ37" i="4"/>
  <c r="AA37" i="4" s="1"/>
  <c r="CW37" i="4"/>
  <c r="Z37" i="4" s="1"/>
  <c r="CT37" i="4"/>
  <c r="Y37" i="4" s="1"/>
  <c r="CQ37" i="4"/>
  <c r="X37" i="4" s="1"/>
  <c r="CN37" i="4"/>
  <c r="W37" i="4" s="1"/>
  <c r="CH37" i="4"/>
  <c r="CE37" i="4"/>
  <c r="CB37" i="4"/>
  <c r="BY37" i="4"/>
  <c r="BV37" i="4"/>
  <c r="BS37" i="4"/>
  <c r="BP37" i="4"/>
  <c r="BM37" i="4"/>
  <c r="BJ37" i="4"/>
  <c r="BG37" i="4"/>
  <c r="BD37" i="4"/>
  <c r="BA37" i="4"/>
  <c r="AX37" i="4"/>
  <c r="BZ35" i="4"/>
  <c r="BL35" i="4"/>
  <c r="BK35" i="4"/>
  <c r="BI35" i="4"/>
  <c r="BC35" i="4"/>
  <c r="DL34" i="4"/>
  <c r="DI34" i="4"/>
  <c r="DF34" i="4"/>
  <c r="DC34" i="4"/>
  <c r="CZ34" i="4"/>
  <c r="CV35" i="4"/>
  <c r="CW34" i="4"/>
  <c r="CS35" i="4"/>
  <c r="CT34" i="4"/>
  <c r="CQ34" i="4"/>
  <c r="CN34" i="4"/>
  <c r="CK34" i="4"/>
  <c r="CH34" i="4"/>
  <c r="CE34" i="4"/>
  <c r="CB34" i="4"/>
  <c r="BY34" i="4"/>
  <c r="BV34" i="4"/>
  <c r="BS34" i="4"/>
  <c r="BP34" i="4"/>
  <c r="BM34" i="4"/>
  <c r="BJ34" i="4"/>
  <c r="BG34" i="4"/>
  <c r="BD34" i="4"/>
  <c r="AZ34" i="4"/>
  <c r="AZ34" i="5" s="1"/>
  <c r="AY34" i="4"/>
  <c r="AY34" i="5" s="1"/>
  <c r="AX34" i="4"/>
  <c r="DJ35" i="4"/>
  <c r="DH35" i="4"/>
  <c r="DG35" i="4"/>
  <c r="DE35" i="4"/>
  <c r="DD35" i="4"/>
  <c r="DC33" i="4"/>
  <c r="AB33" i="4" s="1"/>
  <c r="DB35" i="4"/>
  <c r="DA35" i="4"/>
  <c r="CZ33" i="4"/>
  <c r="CW33" i="4"/>
  <c r="CT33" i="4"/>
  <c r="CP35" i="4"/>
  <c r="CM35" i="4"/>
  <c r="CL35" i="4"/>
  <c r="CJ35" i="4"/>
  <c r="CI35" i="4"/>
  <c r="CG35" i="4"/>
  <c r="CE33" i="4"/>
  <c r="CB33" i="4"/>
  <c r="BY33" i="4"/>
  <c r="BU35" i="4"/>
  <c r="BR35" i="4"/>
  <c r="BQ35" i="4"/>
  <c r="BO35" i="4"/>
  <c r="BN35" i="4"/>
  <c r="BM33" i="4"/>
  <c r="BJ33" i="4"/>
  <c r="BG33" i="4"/>
  <c r="BB33" i="4"/>
  <c r="AY33" i="4"/>
  <c r="AY33" i="5" s="1"/>
  <c r="AW35" i="4"/>
  <c r="AV35" i="4"/>
  <c r="DL32" i="4"/>
  <c r="DI32" i="4"/>
  <c r="DF32" i="4"/>
  <c r="DC32" i="4"/>
  <c r="CZ32" i="4"/>
  <c r="CW32" i="4"/>
  <c r="CQ32" i="4"/>
  <c r="CN32" i="4"/>
  <c r="CK32" i="4"/>
  <c r="CH32" i="4"/>
  <c r="CD35" i="4"/>
  <c r="CE32" i="4"/>
  <c r="CA35" i="4"/>
  <c r="BY32" i="4"/>
  <c r="BV32" i="4"/>
  <c r="BS32" i="4"/>
  <c r="BP32" i="4"/>
  <c r="BM32" i="4"/>
  <c r="BH35" i="4"/>
  <c r="BF35" i="4"/>
  <c r="BE35" i="4"/>
  <c r="BD32" i="4"/>
  <c r="AZ32" i="4"/>
  <c r="AZ32" i="5" s="1"/>
  <c r="AX32" i="4"/>
  <c r="DL31" i="4"/>
  <c r="AE31" i="4" s="1"/>
  <c r="DI31" i="4"/>
  <c r="AD31" i="4" s="1"/>
  <c r="DF31" i="4"/>
  <c r="AC31" i="4" s="1"/>
  <c r="DC31" i="4"/>
  <c r="AB31" i="4" s="1"/>
  <c r="CZ31" i="4"/>
  <c r="AA31" i="4" s="1"/>
  <c r="CW31" i="4"/>
  <c r="Z31" i="4" s="1"/>
  <c r="CT31" i="4"/>
  <c r="Y31" i="4" s="1"/>
  <c r="CQ31" i="4"/>
  <c r="X31" i="4" s="1"/>
  <c r="CN31" i="4"/>
  <c r="W31" i="4" s="1"/>
  <c r="CK31" i="4"/>
  <c r="CH31" i="4"/>
  <c r="CE31" i="4"/>
  <c r="CB31" i="4"/>
  <c r="BY31" i="4"/>
  <c r="BV31" i="4"/>
  <c r="BS31" i="4"/>
  <c r="BP31" i="4"/>
  <c r="BM31" i="4"/>
  <c r="BJ31" i="4"/>
  <c r="BG31" i="4"/>
  <c r="BD31" i="4"/>
  <c r="BA31" i="4"/>
  <c r="AX31" i="4"/>
  <c r="BE41" i="1"/>
  <c r="BB37" i="1"/>
  <c r="BB37" i="5" s="1"/>
  <c r="BD37" i="5" s="1"/>
  <c r="CB31" i="1"/>
  <c r="BV32" i="1"/>
  <c r="DL37" i="1"/>
  <c r="AE37" i="1" s="1"/>
  <c r="DL31" i="1"/>
  <c r="AE31" i="1" s="1"/>
  <c r="DL38" i="1"/>
  <c r="DA35" i="1"/>
  <c r="DF34" i="1"/>
  <c r="DF31" i="1"/>
  <c r="AC31" i="1" s="1"/>
  <c r="DK35" i="1"/>
  <c r="BF41" i="1"/>
  <c r="F41" i="1"/>
  <c r="DL40" i="1"/>
  <c r="DI40" i="1"/>
  <c r="DF40" i="1"/>
  <c r="DC40" i="1"/>
  <c r="CZ40" i="1"/>
  <c r="CW40" i="1"/>
  <c r="CS41" i="1"/>
  <c r="CT40" i="1"/>
  <c r="CQ40" i="1"/>
  <c r="CN40" i="1"/>
  <c r="CK40" i="1"/>
  <c r="CH40" i="1"/>
  <c r="CE40" i="1"/>
  <c r="CB40" i="1"/>
  <c r="BY40" i="1"/>
  <c r="BV40" i="1"/>
  <c r="BS40" i="1"/>
  <c r="BP40" i="1"/>
  <c r="BM40" i="1"/>
  <c r="BJ40" i="1"/>
  <c r="BG40" i="1"/>
  <c r="BD40" i="1"/>
  <c r="BA40" i="1"/>
  <c r="AX40" i="1"/>
  <c r="H40" i="1"/>
  <c r="G40" i="1"/>
  <c r="F40" i="1"/>
  <c r="DL39" i="1"/>
  <c r="DI39" i="1"/>
  <c r="DF39" i="1"/>
  <c r="DC39" i="1"/>
  <c r="CZ39" i="1"/>
  <c r="CW39" i="1"/>
  <c r="CT39" i="1"/>
  <c r="CQ39" i="1"/>
  <c r="CN39" i="1"/>
  <c r="W39" i="1" s="1"/>
  <c r="CK39" i="1"/>
  <c r="CH39" i="1"/>
  <c r="CE39" i="1"/>
  <c r="CB39" i="1"/>
  <c r="BY39" i="1"/>
  <c r="BV39" i="1"/>
  <c r="BS39" i="1"/>
  <c r="BP39" i="1"/>
  <c r="BM39" i="1"/>
  <c r="BJ39" i="1"/>
  <c r="BG39" i="1"/>
  <c r="BD39" i="1"/>
  <c r="BA39" i="1"/>
  <c r="AX39" i="1"/>
  <c r="H39" i="1"/>
  <c r="DK41" i="1"/>
  <c r="DH41" i="1"/>
  <c r="DI38" i="1"/>
  <c r="DE41" i="1"/>
  <c r="DF38" i="1"/>
  <c r="DB41" i="1"/>
  <c r="DA41" i="1"/>
  <c r="CY41" i="1"/>
  <c r="CV41" i="1"/>
  <c r="CW38" i="1"/>
  <c r="CP41" i="1"/>
  <c r="CO41" i="1"/>
  <c r="CN38" i="1"/>
  <c r="CK38" i="1"/>
  <c r="CG41" i="1"/>
  <c r="CF41" i="1"/>
  <c r="CD41" i="1"/>
  <c r="CC41" i="1"/>
  <c r="CB38" i="1"/>
  <c r="BX41" i="1"/>
  <c r="BU41" i="1"/>
  <c r="BT41" i="1"/>
  <c r="BS38" i="1"/>
  <c r="BN41" i="1"/>
  <c r="BL41" i="1"/>
  <c r="BI41" i="1"/>
  <c r="BH41" i="1"/>
  <c r="BG38" i="1"/>
  <c r="BC41" i="1"/>
  <c r="BD38" i="1"/>
  <c r="AZ41" i="1"/>
  <c r="BA38" i="1"/>
  <c r="AW41" i="1"/>
  <c r="G41" i="1"/>
  <c r="DI37" i="1"/>
  <c r="AD37" i="1" s="1"/>
  <c r="DF37" i="1"/>
  <c r="AC37" i="1" s="1"/>
  <c r="DC37" i="1"/>
  <c r="AB37" i="1" s="1"/>
  <c r="CZ37" i="1"/>
  <c r="AA37" i="1" s="1"/>
  <c r="CW37" i="1"/>
  <c r="Z37" i="1" s="1"/>
  <c r="CT37" i="1"/>
  <c r="Y37" i="1" s="1"/>
  <c r="CQ37" i="1"/>
  <c r="X37" i="1" s="1"/>
  <c r="CN37" i="1"/>
  <c r="W37" i="1" s="1"/>
  <c r="CK37" i="1"/>
  <c r="CH37" i="1"/>
  <c r="CE37" i="1"/>
  <c r="CB37" i="1"/>
  <c r="BY37" i="1"/>
  <c r="BV37" i="1"/>
  <c r="BS37" i="1"/>
  <c r="BP37" i="1"/>
  <c r="O37" i="1" s="1"/>
  <c r="BM37" i="1"/>
  <c r="BJ37" i="1"/>
  <c r="BG37" i="1"/>
  <c r="BA37" i="1"/>
  <c r="AX37" i="1"/>
  <c r="G38" i="1"/>
  <c r="F38" i="1"/>
  <c r="BZ35" i="1"/>
  <c r="BF35" i="1"/>
  <c r="DI34" i="1"/>
  <c r="DC34" i="1"/>
  <c r="CZ34" i="1"/>
  <c r="CW34" i="1"/>
  <c r="Z34" i="1" s="1"/>
  <c r="CS35" i="1"/>
  <c r="CT34" i="1"/>
  <c r="CQ34" i="1"/>
  <c r="CN34" i="1"/>
  <c r="CK34" i="1"/>
  <c r="CH34" i="1"/>
  <c r="CE34" i="1"/>
  <c r="CB34" i="1"/>
  <c r="BY34" i="1"/>
  <c r="BV34" i="1"/>
  <c r="BS34" i="1"/>
  <c r="BP34" i="1"/>
  <c r="BM34" i="1"/>
  <c r="BJ34" i="1"/>
  <c r="BG34" i="1"/>
  <c r="BD34" i="1"/>
  <c r="BA34" i="1"/>
  <c r="AX34" i="1"/>
  <c r="DL33" i="1"/>
  <c r="DI33" i="1"/>
  <c r="DF33" i="1"/>
  <c r="DC33" i="1"/>
  <c r="CZ33" i="1"/>
  <c r="CW33" i="1"/>
  <c r="CT33" i="1"/>
  <c r="CQ33" i="1"/>
  <c r="CN33" i="1"/>
  <c r="CK33" i="1"/>
  <c r="CH33" i="1"/>
  <c r="CE33" i="1"/>
  <c r="CB33" i="1"/>
  <c r="BY33" i="1"/>
  <c r="BV33" i="1"/>
  <c r="BS33" i="1"/>
  <c r="BP33" i="1"/>
  <c r="BM33" i="1"/>
  <c r="BJ33" i="1"/>
  <c r="BG33" i="1"/>
  <c r="BD33" i="1"/>
  <c r="BA33" i="1"/>
  <c r="AX33" i="1"/>
  <c r="DJ35" i="1"/>
  <c r="DH35" i="1"/>
  <c r="DG35" i="1"/>
  <c r="DB35" i="1"/>
  <c r="CY35" i="1"/>
  <c r="CX35" i="1"/>
  <c r="CV35" i="1"/>
  <c r="CU35" i="1"/>
  <c r="CR35" i="1"/>
  <c r="CP35" i="1"/>
  <c r="CO35" i="1"/>
  <c r="CM35" i="1"/>
  <c r="CL35" i="1"/>
  <c r="CJ35" i="1"/>
  <c r="CK32" i="1"/>
  <c r="CG35" i="1"/>
  <c r="CF35" i="1"/>
  <c r="CD35" i="1"/>
  <c r="CA35" i="1"/>
  <c r="BX35" i="1"/>
  <c r="BW35" i="1"/>
  <c r="BU35" i="1"/>
  <c r="BR35" i="1"/>
  <c r="BO35" i="1"/>
  <c r="BP32" i="1"/>
  <c r="BL35" i="1"/>
  <c r="BM32" i="1"/>
  <c r="BI35" i="1"/>
  <c r="BG32" i="1"/>
  <c r="BD32" i="1"/>
  <c r="AZ35" i="1"/>
  <c r="AY35" i="1"/>
  <c r="G32" i="1"/>
  <c r="F32" i="1"/>
  <c r="DI31" i="1"/>
  <c r="AD31" i="1" s="1"/>
  <c r="DC31" i="1"/>
  <c r="AB31" i="1" s="1"/>
  <c r="CZ31" i="1"/>
  <c r="AA31" i="1" s="1"/>
  <c r="CW31" i="1"/>
  <c r="Z31" i="1" s="1"/>
  <c r="CT31" i="1"/>
  <c r="Y31" i="1" s="1"/>
  <c r="CQ31" i="1"/>
  <c r="X31" i="1" s="1"/>
  <c r="CN31" i="1"/>
  <c r="W31" i="1" s="1"/>
  <c r="CK31" i="1"/>
  <c r="CH31" i="1"/>
  <c r="U31" i="1" s="1"/>
  <c r="CE31" i="1"/>
  <c r="T31" i="1" s="1"/>
  <c r="BY31" i="1"/>
  <c r="BV31" i="1"/>
  <c r="BS31" i="1"/>
  <c r="BP31" i="1"/>
  <c r="BM31" i="1"/>
  <c r="BJ31" i="1"/>
  <c r="BG31" i="1"/>
  <c r="BD31" i="1"/>
  <c r="BA31" i="1"/>
  <c r="AX31" i="1"/>
  <c r="H34" i="1"/>
  <c r="Z43" i="1"/>
  <c r="G39" i="1"/>
  <c r="F39" i="1"/>
  <c r="H38" i="1"/>
  <c r="F35" i="1"/>
  <c r="G34" i="1"/>
  <c r="F34" i="1"/>
  <c r="G33" i="1"/>
  <c r="F33" i="1"/>
  <c r="BA32" i="4" l="1"/>
  <c r="AA33" i="1"/>
  <c r="X34" i="1"/>
  <c r="Y39" i="4"/>
  <c r="Z39" i="4"/>
  <c r="AD34" i="1"/>
  <c r="AD39" i="1"/>
  <c r="BD37" i="1"/>
  <c r="K40" i="1" s="1"/>
  <c r="AC33" i="1"/>
  <c r="AC34" i="1"/>
  <c r="X33" i="1"/>
  <c r="W40" i="1"/>
  <c r="Z33" i="1"/>
  <c r="W38" i="1"/>
  <c r="W33" i="1"/>
  <c r="W34" i="1"/>
  <c r="AA39" i="4"/>
  <c r="AA34" i="4"/>
  <c r="AA32" i="4"/>
  <c r="AC34" i="4"/>
  <c r="AB32" i="4"/>
  <c r="AC32" i="4"/>
  <c r="AE34" i="4"/>
  <c r="AD32" i="4"/>
  <c r="AD34" i="4"/>
  <c r="Y33" i="4"/>
  <c r="Z33" i="4"/>
  <c r="AA33" i="4"/>
  <c r="AB34" i="4"/>
  <c r="AE32" i="4"/>
  <c r="Y40" i="1"/>
  <c r="Z38" i="1"/>
  <c r="AB33" i="1"/>
  <c r="X39" i="1"/>
  <c r="Z40" i="1"/>
  <c r="Z39" i="1"/>
  <c r="Q32" i="1"/>
  <c r="Y39" i="1"/>
  <c r="AD33" i="1"/>
  <c r="X40" i="1"/>
  <c r="K37" i="5"/>
  <c r="K39" i="5"/>
  <c r="K40" i="5"/>
  <c r="K38" i="5"/>
  <c r="K41" i="5"/>
  <c r="AD38" i="5"/>
  <c r="DI41" i="5"/>
  <c r="AD41" i="5" s="1"/>
  <c r="L33" i="4"/>
  <c r="L31" i="4"/>
  <c r="L34" i="4"/>
  <c r="S38" i="4"/>
  <c r="S37" i="4"/>
  <c r="S40" i="4"/>
  <c r="S39" i="4"/>
  <c r="BA34" i="4"/>
  <c r="J34" i="4" s="1"/>
  <c r="T38" i="4"/>
  <c r="T37" i="4"/>
  <c r="T39" i="4"/>
  <c r="N32" i="4"/>
  <c r="N31" i="4"/>
  <c r="N33" i="4"/>
  <c r="N34" i="4"/>
  <c r="U37" i="4"/>
  <c r="U39" i="4"/>
  <c r="U38" i="4"/>
  <c r="U40" i="4"/>
  <c r="BA33" i="5"/>
  <c r="J33" i="5" s="1"/>
  <c r="AY35" i="5"/>
  <c r="X38" i="4"/>
  <c r="U31" i="4"/>
  <c r="U34" i="4"/>
  <c r="U32" i="4"/>
  <c r="I38" i="4"/>
  <c r="I37" i="4"/>
  <c r="I40" i="4"/>
  <c r="AC40" i="4"/>
  <c r="AA38" i="4"/>
  <c r="K40" i="4"/>
  <c r="K39" i="4"/>
  <c r="K38" i="4"/>
  <c r="K37" i="4"/>
  <c r="AB38" i="4"/>
  <c r="L40" i="4"/>
  <c r="L37" i="4"/>
  <c r="L38" i="4"/>
  <c r="L39" i="4"/>
  <c r="AC38" i="4"/>
  <c r="Q34" i="4"/>
  <c r="Q31" i="4"/>
  <c r="Q32" i="4"/>
  <c r="V32" i="4"/>
  <c r="V31" i="4"/>
  <c r="V34" i="4"/>
  <c r="Y34" i="4"/>
  <c r="O38" i="4"/>
  <c r="O37" i="4"/>
  <c r="O40" i="4"/>
  <c r="AE38" i="4"/>
  <c r="CE40" i="4"/>
  <c r="CE41" i="4" s="1"/>
  <c r="T41" i="4" s="1"/>
  <c r="CC40" i="5"/>
  <c r="O31" i="4"/>
  <c r="O32" i="4"/>
  <c r="O34" i="4"/>
  <c r="W40" i="4"/>
  <c r="X40" i="4"/>
  <c r="Z40" i="4"/>
  <c r="AZ35" i="4"/>
  <c r="AB40" i="4"/>
  <c r="Z38" i="4"/>
  <c r="AE40" i="4"/>
  <c r="AD38" i="4"/>
  <c r="I32" i="4"/>
  <c r="I31" i="4"/>
  <c r="I34" i="4"/>
  <c r="W32" i="4"/>
  <c r="P39" i="4"/>
  <c r="P38" i="4"/>
  <c r="P40" i="4"/>
  <c r="P37" i="4"/>
  <c r="M31" i="4"/>
  <c r="M34" i="4"/>
  <c r="M33" i="4"/>
  <c r="CC41" i="4"/>
  <c r="S33" i="4"/>
  <c r="S31" i="4"/>
  <c r="S34" i="4"/>
  <c r="T34" i="4"/>
  <c r="T33" i="4"/>
  <c r="T32" i="4"/>
  <c r="T31" i="4"/>
  <c r="AD40" i="4"/>
  <c r="W34" i="4"/>
  <c r="X34" i="4"/>
  <c r="J32" i="4"/>
  <c r="J31" i="4"/>
  <c r="X32" i="4"/>
  <c r="Z34" i="4"/>
  <c r="Q37" i="4"/>
  <c r="Q40" i="4"/>
  <c r="Q38" i="4"/>
  <c r="AZ35" i="5"/>
  <c r="BA32" i="5"/>
  <c r="P31" i="4"/>
  <c r="P34" i="4"/>
  <c r="P32" i="4"/>
  <c r="R34" i="4"/>
  <c r="R32" i="4"/>
  <c r="R33" i="4"/>
  <c r="R31" i="4"/>
  <c r="W38" i="4"/>
  <c r="AA40" i="4"/>
  <c r="BB35" i="4"/>
  <c r="BB33" i="5"/>
  <c r="J37" i="4"/>
  <c r="J40" i="4"/>
  <c r="J38" i="4"/>
  <c r="M39" i="4"/>
  <c r="M37" i="4"/>
  <c r="M38" i="4"/>
  <c r="M40" i="4"/>
  <c r="N39" i="4"/>
  <c r="N38" i="4"/>
  <c r="N37" i="4"/>
  <c r="N40" i="4"/>
  <c r="K31" i="4"/>
  <c r="K34" i="4"/>
  <c r="K32" i="4"/>
  <c r="Z32" i="4"/>
  <c r="BA34" i="5"/>
  <c r="J34" i="5" s="1"/>
  <c r="R39" i="4"/>
  <c r="R40" i="4"/>
  <c r="R38" i="4"/>
  <c r="R37" i="4"/>
  <c r="BD41" i="4"/>
  <c r="K41" i="4" s="1"/>
  <c r="BG41" i="4"/>
  <c r="L41" i="4" s="1"/>
  <c r="CB41" i="4"/>
  <c r="S41" i="4" s="1"/>
  <c r="BY35" i="4"/>
  <c r="R35" i="4" s="1"/>
  <c r="CE35" i="4"/>
  <c r="T35" i="4" s="1"/>
  <c r="CZ41" i="4"/>
  <c r="AA41" i="4" s="1"/>
  <c r="DL41" i="4"/>
  <c r="AE41" i="4" s="1"/>
  <c r="CT38" i="4"/>
  <c r="Y38" i="4" s="1"/>
  <c r="BP39" i="4"/>
  <c r="O39" i="4" s="1"/>
  <c r="BN41" i="4"/>
  <c r="BM41" i="4"/>
  <c r="N41" i="4" s="1"/>
  <c r="BS41" i="4"/>
  <c r="P41" i="4" s="1"/>
  <c r="CW41" i="4"/>
  <c r="Z41" i="4" s="1"/>
  <c r="CK39" i="4"/>
  <c r="CK41" i="4" s="1"/>
  <c r="CI41" i="4"/>
  <c r="BY38" i="4"/>
  <c r="BY41" i="4" s="1"/>
  <c r="R41" i="4" s="1"/>
  <c r="CH41" i="4"/>
  <c r="U41" i="4" s="1"/>
  <c r="BZ41" i="4"/>
  <c r="BJ41" i="4"/>
  <c r="M41" i="4" s="1"/>
  <c r="DC39" i="4"/>
  <c r="AB39" i="4" s="1"/>
  <c r="CK37" i="4"/>
  <c r="CT40" i="4"/>
  <c r="Y40" i="4" s="1"/>
  <c r="DF39" i="4"/>
  <c r="AC39" i="4" s="1"/>
  <c r="AX39" i="4"/>
  <c r="AX41" i="4" s="1"/>
  <c r="I41" i="4" s="1"/>
  <c r="BV39" i="4"/>
  <c r="Q39" i="4" s="1"/>
  <c r="CQ39" i="4"/>
  <c r="X39" i="4" s="1"/>
  <c r="BQ41" i="4"/>
  <c r="BB41" i="4"/>
  <c r="DJ41" i="4"/>
  <c r="DI39" i="4"/>
  <c r="AD39" i="4" s="1"/>
  <c r="BA39" i="4"/>
  <c r="J39" i="4" s="1"/>
  <c r="CN39" i="4"/>
  <c r="W39" i="4" s="1"/>
  <c r="CW35" i="4"/>
  <c r="Z35" i="4" s="1"/>
  <c r="CZ35" i="4"/>
  <c r="AA35" i="4" s="1"/>
  <c r="CB32" i="4"/>
  <c r="CB35" i="4" s="1"/>
  <c r="S35" i="4" s="1"/>
  <c r="CH33" i="4"/>
  <c r="U33" i="4" s="1"/>
  <c r="BM35" i="4"/>
  <c r="N35" i="4" s="1"/>
  <c r="DK35" i="4"/>
  <c r="CC35" i="4"/>
  <c r="BP33" i="4"/>
  <c r="O33" i="4" s="1"/>
  <c r="CN33" i="4"/>
  <c r="CF35" i="4"/>
  <c r="BS33" i="4"/>
  <c r="P33" i="4" s="1"/>
  <c r="CR35" i="4"/>
  <c r="BV33" i="4"/>
  <c r="Q33" i="4" s="1"/>
  <c r="BT35" i="4"/>
  <c r="CU35" i="4"/>
  <c r="CY35" i="4"/>
  <c r="DC35" i="4"/>
  <c r="AB35" i="4" s="1"/>
  <c r="DF33" i="4"/>
  <c r="BG32" i="4"/>
  <c r="BG35" i="4" s="1"/>
  <c r="L35" i="4" s="1"/>
  <c r="CK33" i="4"/>
  <c r="CK35" i="4" s="1"/>
  <c r="V35" i="4" s="1"/>
  <c r="DI33" i="4"/>
  <c r="BJ32" i="4"/>
  <c r="M32" i="4" s="1"/>
  <c r="CO35" i="4"/>
  <c r="CQ33" i="4"/>
  <c r="X33" i="4" s="1"/>
  <c r="CT32" i="4"/>
  <c r="Y32" i="4" s="1"/>
  <c r="AX33" i="4"/>
  <c r="AX35" i="4" s="1"/>
  <c r="I35" i="4" s="1"/>
  <c r="BX35" i="4"/>
  <c r="AY35" i="4"/>
  <c r="BA33" i="4"/>
  <c r="J33" i="4" s="1"/>
  <c r="CX35" i="4"/>
  <c r="BD33" i="4"/>
  <c r="BD35" i="4" s="1"/>
  <c r="K35" i="4" s="1"/>
  <c r="DL33" i="4"/>
  <c r="AE33" i="4" s="1"/>
  <c r="BW35" i="4"/>
  <c r="AE38" i="1"/>
  <c r="AE39" i="1"/>
  <c r="AE40" i="1"/>
  <c r="AE33" i="1"/>
  <c r="Y33" i="1"/>
  <c r="Y34" i="1"/>
  <c r="AC40" i="1"/>
  <c r="V39" i="1"/>
  <c r="AB40" i="1"/>
  <c r="AD40" i="1"/>
  <c r="R40" i="1"/>
  <c r="AA34" i="1"/>
  <c r="AB34" i="1"/>
  <c r="AA40" i="1"/>
  <c r="R33" i="1"/>
  <c r="AD38" i="1"/>
  <c r="AC38" i="1"/>
  <c r="AC39" i="1"/>
  <c r="AA39" i="1"/>
  <c r="AB39" i="1"/>
  <c r="O39" i="1"/>
  <c r="O40" i="1"/>
  <c r="N40" i="1"/>
  <c r="N39" i="1"/>
  <c r="N37" i="1"/>
  <c r="M39" i="1"/>
  <c r="L38" i="1"/>
  <c r="BA41" i="1"/>
  <c r="J41" i="1" s="1"/>
  <c r="CB41" i="1"/>
  <c r="S41" i="1" s="1"/>
  <c r="V34" i="1"/>
  <c r="V31" i="1"/>
  <c r="U34" i="1"/>
  <c r="S33" i="1"/>
  <c r="O32" i="1"/>
  <c r="BM35" i="1"/>
  <c r="N35" i="1" s="1"/>
  <c r="BG35" i="1"/>
  <c r="L35" i="1" s="1"/>
  <c r="H32" i="1"/>
  <c r="H33" i="1"/>
  <c r="CW41" i="1"/>
  <c r="Z41" i="1" s="1"/>
  <c r="DL34" i="1"/>
  <c r="AE34" i="1" s="1"/>
  <c r="P38" i="1"/>
  <c r="P39" i="1"/>
  <c r="P40" i="1"/>
  <c r="P37" i="1"/>
  <c r="Q39" i="1"/>
  <c r="Q37" i="1"/>
  <c r="Q40" i="1"/>
  <c r="J39" i="1"/>
  <c r="J40" i="1"/>
  <c r="J37" i="1"/>
  <c r="J38" i="1"/>
  <c r="BG41" i="1"/>
  <c r="L41" i="1" s="1"/>
  <c r="BD41" i="1"/>
  <c r="K41" i="1" s="1"/>
  <c r="DI41" i="1"/>
  <c r="AD41" i="1" s="1"/>
  <c r="R37" i="1"/>
  <c r="CN41" i="1"/>
  <c r="W41" i="1" s="1"/>
  <c r="CM41" i="1"/>
  <c r="CA41" i="1"/>
  <c r="BS41" i="1"/>
  <c r="P41" i="1" s="1"/>
  <c r="BR41" i="1"/>
  <c r="CU41" i="1"/>
  <c r="CX41" i="1"/>
  <c r="CZ38" i="1"/>
  <c r="I39" i="1"/>
  <c r="I40" i="1"/>
  <c r="I37" i="1"/>
  <c r="BJ38" i="1"/>
  <c r="BJ41" i="1" s="1"/>
  <c r="M41" i="1" s="1"/>
  <c r="BZ41" i="1"/>
  <c r="L40" i="1"/>
  <c r="L37" i="1"/>
  <c r="K38" i="1"/>
  <c r="M40" i="1"/>
  <c r="M37" i="1"/>
  <c r="CR41" i="1"/>
  <c r="K39" i="1"/>
  <c r="H41" i="1"/>
  <c r="DF41" i="1"/>
  <c r="AC41" i="1" s="1"/>
  <c r="CE38" i="1"/>
  <c r="CE41" i="1" s="1"/>
  <c r="T41" i="1" s="1"/>
  <c r="R39" i="1"/>
  <c r="DL41" i="1"/>
  <c r="AE41" i="1" s="1"/>
  <c r="S38" i="1"/>
  <c r="S39" i="1"/>
  <c r="S40" i="1"/>
  <c r="S37" i="1"/>
  <c r="CK41" i="1"/>
  <c r="V41" i="1" s="1"/>
  <c r="CJ41" i="1"/>
  <c r="T39" i="1"/>
  <c r="T37" i="1"/>
  <c r="T40" i="1"/>
  <c r="BK41" i="1"/>
  <c r="BM38" i="1"/>
  <c r="BM41" i="1" s="1"/>
  <c r="N41" i="1" s="1"/>
  <c r="U40" i="1"/>
  <c r="U37" i="1"/>
  <c r="U39" i="1"/>
  <c r="BO41" i="1"/>
  <c r="V40" i="1"/>
  <c r="V37" i="1"/>
  <c r="V38" i="1"/>
  <c r="L39" i="1"/>
  <c r="AV41" i="1"/>
  <c r="BW41" i="1"/>
  <c r="CH38" i="1"/>
  <c r="CH41" i="1" s="1"/>
  <c r="U41" i="1" s="1"/>
  <c r="CI41" i="1"/>
  <c r="AX38" i="1"/>
  <c r="AX41" i="1" s="1"/>
  <c r="I41" i="1" s="1"/>
  <c r="BQ41" i="1"/>
  <c r="CL41" i="1"/>
  <c r="BV38" i="1"/>
  <c r="BV41" i="1" s="1"/>
  <c r="Q41" i="1" s="1"/>
  <c r="CQ38" i="1"/>
  <c r="BB41" i="1"/>
  <c r="DJ41" i="1"/>
  <c r="DD41" i="1"/>
  <c r="AY41" i="1"/>
  <c r="DG41" i="1"/>
  <c r="BY38" i="1"/>
  <c r="BY41" i="1" s="1"/>
  <c r="R41" i="1" s="1"/>
  <c r="DC38" i="1"/>
  <c r="BP38" i="1"/>
  <c r="BP41" i="1" s="1"/>
  <c r="O41" i="1" s="1"/>
  <c r="CT38" i="1"/>
  <c r="P31" i="1"/>
  <c r="P33" i="1"/>
  <c r="P34" i="1"/>
  <c r="CK35" i="1"/>
  <c r="V35" i="1" s="1"/>
  <c r="I31" i="1"/>
  <c r="I34" i="1"/>
  <c r="I33" i="1"/>
  <c r="U33" i="1"/>
  <c r="L32" i="1"/>
  <c r="L31" i="1"/>
  <c r="L34" i="1"/>
  <c r="L33" i="1"/>
  <c r="N32" i="1"/>
  <c r="N33" i="1"/>
  <c r="N31" i="1"/>
  <c r="N34" i="1"/>
  <c r="AW35" i="1"/>
  <c r="BP35" i="1"/>
  <c r="O35" i="1" s="1"/>
  <c r="BQ35" i="1"/>
  <c r="V32" i="1"/>
  <c r="V33" i="1"/>
  <c r="M35" i="1"/>
  <c r="M32" i="1"/>
  <c r="M31" i="1"/>
  <c r="M34" i="1"/>
  <c r="M33" i="1"/>
  <c r="AV35" i="1"/>
  <c r="BE35" i="1"/>
  <c r="DD35" i="1"/>
  <c r="DE35" i="1"/>
  <c r="BC35" i="1"/>
  <c r="R31" i="1"/>
  <c r="R34" i="1"/>
  <c r="BH35" i="1"/>
  <c r="BJ32" i="1"/>
  <c r="BJ35" i="1" s="1"/>
  <c r="S31" i="1"/>
  <c r="S34" i="1"/>
  <c r="J33" i="1"/>
  <c r="J34" i="1"/>
  <c r="J31" i="1"/>
  <c r="T34" i="1"/>
  <c r="K31" i="1"/>
  <c r="K32" i="1"/>
  <c r="K33" i="1"/>
  <c r="K34" i="1"/>
  <c r="BV35" i="1"/>
  <c r="Q35" i="1" s="1"/>
  <c r="CW32" i="1"/>
  <c r="O33" i="1"/>
  <c r="O31" i="1"/>
  <c r="O34" i="1"/>
  <c r="T33" i="1"/>
  <c r="CB32" i="1"/>
  <c r="CB35" i="1" s="1"/>
  <c r="S35" i="1" s="1"/>
  <c r="BD35" i="1"/>
  <c r="K35" i="1" s="1"/>
  <c r="CC35" i="1"/>
  <c r="CE32" i="1"/>
  <c r="CE35" i="1" s="1"/>
  <c r="T35" i="1" s="1"/>
  <c r="Q33" i="1"/>
  <c r="Q31" i="1"/>
  <c r="Q34" i="1"/>
  <c r="BK35" i="1"/>
  <c r="G35" i="1"/>
  <c r="BN35" i="1"/>
  <c r="BT35" i="1"/>
  <c r="DL32" i="1"/>
  <c r="AE32" i="1" s="1"/>
  <c r="CZ32" i="1"/>
  <c r="CH32" i="1"/>
  <c r="CH35" i="1" s="1"/>
  <c r="U35" i="1" s="1"/>
  <c r="DC32" i="1"/>
  <c r="H35" i="1"/>
  <c r="CI35" i="1"/>
  <c r="AX32" i="1"/>
  <c r="AX35" i="1" s="1"/>
  <c r="I35" i="1" s="1"/>
  <c r="DF32" i="1"/>
  <c r="BS32" i="1"/>
  <c r="BS35" i="1" s="1"/>
  <c r="P35" i="1" s="1"/>
  <c r="CQ32" i="1"/>
  <c r="BB35" i="1"/>
  <c r="BY32" i="1"/>
  <c r="BY35" i="1" s="1"/>
  <c r="R35" i="1" s="1"/>
  <c r="CN32" i="1"/>
  <c r="BA32" i="1"/>
  <c r="BA35" i="1" s="1"/>
  <c r="J35" i="1" s="1"/>
  <c r="DI32" i="1"/>
  <c r="CT32" i="1"/>
  <c r="K37" i="1" l="1"/>
  <c r="T40" i="4"/>
  <c r="V33" i="4"/>
  <c r="BA35" i="4"/>
  <c r="J35" i="4" s="1"/>
  <c r="BP35" i="4"/>
  <c r="O35" i="4" s="1"/>
  <c r="CQ35" i="4"/>
  <c r="X35" i="4" s="1"/>
  <c r="DI41" i="4"/>
  <c r="AD41" i="4" s="1"/>
  <c r="I39" i="4"/>
  <c r="CN35" i="4"/>
  <c r="W35" i="4" s="1"/>
  <c r="W33" i="4"/>
  <c r="S32" i="4"/>
  <c r="L32" i="4"/>
  <c r="CE40" i="5"/>
  <c r="CC41" i="5"/>
  <c r="BA35" i="5"/>
  <c r="J35" i="5" s="1"/>
  <c r="J32" i="5"/>
  <c r="I33" i="4"/>
  <c r="DF35" i="4"/>
  <c r="AC35" i="4" s="1"/>
  <c r="AC33" i="4"/>
  <c r="BD33" i="5"/>
  <c r="BB35" i="5"/>
  <c r="V41" i="4"/>
  <c r="V37" i="4"/>
  <c r="V40" i="4"/>
  <c r="V38" i="4"/>
  <c r="V39" i="4"/>
  <c r="DL35" i="4"/>
  <c r="AE35" i="4" s="1"/>
  <c r="DI35" i="4"/>
  <c r="AD35" i="4" s="1"/>
  <c r="AD33" i="4"/>
  <c r="K33" i="4"/>
  <c r="BP41" i="4"/>
  <c r="O41" i="4" s="1"/>
  <c r="BV41" i="4"/>
  <c r="Q41" i="4" s="1"/>
  <c r="CQ41" i="4"/>
  <c r="X41" i="4" s="1"/>
  <c r="CH35" i="4"/>
  <c r="U35" i="4" s="1"/>
  <c r="DC41" i="4"/>
  <c r="AB41" i="4" s="1"/>
  <c r="BA41" i="4"/>
  <c r="J41" i="4" s="1"/>
  <c r="DF41" i="4"/>
  <c r="AC41" i="4" s="1"/>
  <c r="CT41" i="4"/>
  <c r="Y41" i="4" s="1"/>
  <c r="CN41" i="4"/>
  <c r="W41" i="4" s="1"/>
  <c r="BJ35" i="4"/>
  <c r="M35" i="4" s="1"/>
  <c r="BS35" i="4"/>
  <c r="P35" i="4" s="1"/>
  <c r="CT35" i="4"/>
  <c r="Y35" i="4" s="1"/>
  <c r="BV35" i="4"/>
  <c r="Q35" i="4" s="1"/>
  <c r="CT35" i="1"/>
  <c r="Y35" i="1" s="1"/>
  <c r="Y32" i="1"/>
  <c r="DI35" i="1"/>
  <c r="AD35" i="1" s="1"/>
  <c r="AD32" i="1"/>
  <c r="CN35" i="1"/>
  <c r="W35" i="1" s="1"/>
  <c r="W32" i="1"/>
  <c r="CZ41" i="1"/>
  <c r="AA41" i="1" s="1"/>
  <c r="AA38" i="1"/>
  <c r="CT41" i="1"/>
  <c r="Y41" i="1" s="1"/>
  <c r="Y38" i="1"/>
  <c r="CQ41" i="1"/>
  <c r="X41" i="1" s="1"/>
  <c r="X38" i="1"/>
  <c r="DC35" i="1"/>
  <c r="AB35" i="1" s="1"/>
  <c r="AB32" i="1"/>
  <c r="I32" i="1"/>
  <c r="DC41" i="1"/>
  <c r="AB41" i="1" s="1"/>
  <c r="AB38" i="1"/>
  <c r="U38" i="1"/>
  <c r="DF35" i="1"/>
  <c r="AC35" i="1" s="1"/>
  <c r="AC32" i="1"/>
  <c r="Q38" i="1"/>
  <c r="CQ35" i="1"/>
  <c r="X35" i="1" s="1"/>
  <c r="X32" i="1"/>
  <c r="CW35" i="1"/>
  <c r="Z35" i="1" s="1"/>
  <c r="Z32" i="1"/>
  <c r="CZ35" i="1"/>
  <c r="AA35" i="1" s="1"/>
  <c r="AA32" i="1"/>
  <c r="S32" i="1"/>
  <c r="I38" i="1"/>
  <c r="U32" i="1"/>
  <c r="T32" i="1"/>
  <c r="DL35" i="1"/>
  <c r="AE35" i="1" s="1"/>
  <c r="R38" i="1"/>
  <c r="N38" i="1"/>
  <c r="O38" i="1"/>
  <c r="M38" i="1"/>
  <c r="T38" i="1"/>
  <c r="P32" i="1"/>
  <c r="R32" i="1"/>
  <c r="J32" i="1"/>
  <c r="K33" i="5" l="1"/>
  <c r="BD35" i="5"/>
  <c r="K35" i="5" s="1"/>
  <c r="CE41" i="5"/>
  <c r="T41" i="5" s="1"/>
  <c r="T40" i="5"/>
  <c r="DF53" i="5"/>
  <c r="DF52" i="5"/>
  <c r="AC52" i="5" s="1"/>
  <c r="DL44" i="2"/>
  <c r="DL44" i="5" s="1"/>
  <c r="DL43" i="5"/>
  <c r="AE43" i="5" s="1"/>
  <c r="AE27" i="2"/>
  <c r="DK17" i="2"/>
  <c r="AE29" i="2" s="1"/>
  <c r="DJ17" i="2"/>
  <c r="AE23" i="2" s="1"/>
  <c r="DL16" i="2"/>
  <c r="DL15" i="2"/>
  <c r="DL14" i="2"/>
  <c r="DL13" i="2"/>
  <c r="AE13" i="2" s="1"/>
  <c r="AE28" i="2"/>
  <c r="AE26" i="2"/>
  <c r="AE25" i="2"/>
  <c r="AE22" i="2"/>
  <c r="AE21" i="2"/>
  <c r="AE20" i="2"/>
  <c r="AE19" i="2"/>
  <c r="AC53" i="2"/>
  <c r="AC52" i="2"/>
  <c r="AC53" i="3"/>
  <c r="AC52" i="3"/>
  <c r="AC53" i="4"/>
  <c r="AC52" i="4"/>
  <c r="AC53" i="1"/>
  <c r="AC52" i="1"/>
  <c r="DK17" i="1"/>
  <c r="AE29" i="1" s="1"/>
  <c r="DJ17" i="1"/>
  <c r="AE23" i="1" s="1"/>
  <c r="DL16" i="1"/>
  <c r="DL15" i="1"/>
  <c r="DL14" i="1"/>
  <c r="DL13" i="1"/>
  <c r="AE13" i="1" s="1"/>
  <c r="AE44" i="1"/>
  <c r="AE43" i="1"/>
  <c r="AE28" i="1"/>
  <c r="AE27" i="1"/>
  <c r="AE26" i="1"/>
  <c r="AE25" i="1"/>
  <c r="AE22" i="1"/>
  <c r="AE21" i="1"/>
  <c r="AE20" i="1"/>
  <c r="AE19" i="1"/>
  <c r="DK16" i="5"/>
  <c r="DJ16" i="5"/>
  <c r="DK15" i="5"/>
  <c r="DJ15" i="5"/>
  <c r="DK14" i="5"/>
  <c r="DJ14" i="5"/>
  <c r="DK13" i="5"/>
  <c r="AE25" i="5" s="1"/>
  <c r="DJ13" i="5"/>
  <c r="AE27" i="3"/>
  <c r="AE44" i="3"/>
  <c r="AE28" i="3"/>
  <c r="AE26" i="3"/>
  <c r="AE25" i="3"/>
  <c r="AE22" i="3"/>
  <c r="AE21" i="3"/>
  <c r="AE20" i="3"/>
  <c r="AE19" i="3"/>
  <c r="DK17" i="3"/>
  <c r="AE29" i="3" s="1"/>
  <c r="DJ17" i="3"/>
  <c r="AE23" i="3" s="1"/>
  <c r="DL16" i="3"/>
  <c r="DL15" i="3"/>
  <c r="DL14" i="3"/>
  <c r="DL13" i="3"/>
  <c r="AE28" i="4"/>
  <c r="AE27" i="4"/>
  <c r="AE26" i="4"/>
  <c r="AE25" i="4"/>
  <c r="AE22" i="4"/>
  <c r="AE21" i="4"/>
  <c r="AE20" i="4"/>
  <c r="AE19" i="4"/>
  <c r="DK17" i="4"/>
  <c r="AE29" i="4" s="1"/>
  <c r="DJ17" i="4"/>
  <c r="AE23" i="4" s="1"/>
  <c r="DL16" i="4"/>
  <c r="DL15" i="4"/>
  <c r="DL14" i="4"/>
  <c r="DL13" i="4"/>
  <c r="AE13" i="4" s="1"/>
  <c r="DI44" i="5"/>
  <c r="DI43" i="5"/>
  <c r="AD43" i="5" s="1"/>
  <c r="DF44" i="5"/>
  <c r="DF43" i="5"/>
  <c r="AC43" i="5" s="1"/>
  <c r="DC44" i="5"/>
  <c r="DC43" i="5"/>
  <c r="AB43" i="5" s="1"/>
  <c r="CZ44" i="5"/>
  <c r="CZ43" i="5"/>
  <c r="AA43" i="5" s="1"/>
  <c r="CW44" i="5"/>
  <c r="CW43" i="5"/>
  <c r="CT44" i="5"/>
  <c r="CT43" i="5"/>
  <c r="Y43" i="5" s="1"/>
  <c r="AA44" i="4"/>
  <c r="AC44" i="4"/>
  <c r="AB44" i="4"/>
  <c r="Z44" i="4"/>
  <c r="Y44" i="4"/>
  <c r="AD43" i="4"/>
  <c r="AC43" i="4"/>
  <c r="Z43" i="4"/>
  <c r="Y43" i="4"/>
  <c r="AB44" i="3"/>
  <c r="AA44" i="3"/>
  <c r="Z44" i="3"/>
  <c r="Y44" i="3"/>
  <c r="AD43" i="3"/>
  <c r="AC43" i="3"/>
  <c r="AB43" i="3"/>
  <c r="AA43" i="3"/>
  <c r="Z43" i="3"/>
  <c r="Y43" i="3"/>
  <c r="AD44" i="2"/>
  <c r="AC44" i="2"/>
  <c r="AB44" i="2"/>
  <c r="AA44" i="2"/>
  <c r="Y44" i="2"/>
  <c r="AD43" i="2"/>
  <c r="AC43" i="2"/>
  <c r="AB43" i="2"/>
  <c r="AA43" i="2"/>
  <c r="Z43" i="2"/>
  <c r="Y43" i="2"/>
  <c r="AD44" i="1"/>
  <c r="AC44" i="1"/>
  <c r="AB44" i="1"/>
  <c r="AA44" i="1"/>
  <c r="Z44" i="1"/>
  <c r="Y44" i="1"/>
  <c r="AD43" i="1"/>
  <c r="AC43" i="1"/>
  <c r="AB43" i="1"/>
  <c r="AA43" i="1"/>
  <c r="Y43" i="1"/>
  <c r="AE14" i="1" l="1"/>
  <c r="AE44" i="2"/>
  <c r="AE16" i="4"/>
  <c r="AE14" i="4"/>
  <c r="AE15" i="4"/>
  <c r="AE43" i="2"/>
  <c r="AC53" i="5"/>
  <c r="AE44" i="5"/>
  <c r="AE15" i="2"/>
  <c r="AE16" i="2"/>
  <c r="AE14" i="2"/>
  <c r="DL17" i="2"/>
  <c r="AE15" i="1"/>
  <c r="AE16" i="1"/>
  <c r="DL17" i="1"/>
  <c r="DL16" i="5"/>
  <c r="DL14" i="5"/>
  <c r="AE14" i="3"/>
  <c r="AE15" i="3"/>
  <c r="AE16" i="3"/>
  <c r="DL13" i="5"/>
  <c r="AE26" i="5"/>
  <c r="AE28" i="5"/>
  <c r="AE27" i="5"/>
  <c r="AE20" i="5"/>
  <c r="AE21" i="5"/>
  <c r="AE22" i="5"/>
  <c r="AE13" i="3"/>
  <c r="AE19" i="5"/>
  <c r="DK17" i="5"/>
  <c r="AE29" i="5" s="1"/>
  <c r="DL15" i="5"/>
  <c r="DJ17" i="5"/>
  <c r="AE23" i="5" s="1"/>
  <c r="DL17" i="3"/>
  <c r="AD44" i="5"/>
  <c r="AA44" i="5"/>
  <c r="DL17" i="4"/>
  <c r="Y44" i="5"/>
  <c r="AB44" i="5"/>
  <c r="Z44" i="5"/>
  <c r="AC44" i="5"/>
  <c r="Z43" i="5"/>
  <c r="DH14" i="2"/>
  <c r="AD26" i="2" s="1"/>
  <c r="DG14" i="2"/>
  <c r="DG14" i="5" s="1"/>
  <c r="DG17" i="1"/>
  <c r="AD23" i="1" s="1"/>
  <c r="DH17" i="1"/>
  <c r="AD29" i="1" s="1"/>
  <c r="DC53" i="5"/>
  <c r="DC52" i="5"/>
  <c r="DH16" i="5"/>
  <c r="DG16" i="5"/>
  <c r="DH15" i="5"/>
  <c r="DG15" i="5"/>
  <c r="DH13" i="5"/>
  <c r="AD25" i="5" s="1"/>
  <c r="DG13" i="5"/>
  <c r="AB53" i="4"/>
  <c r="AB52" i="4"/>
  <c r="AB53" i="3"/>
  <c r="AB52" i="3"/>
  <c r="AD28" i="4"/>
  <c r="AD26" i="4"/>
  <c r="AD27" i="4"/>
  <c r="AD25" i="4"/>
  <c r="AD22" i="4"/>
  <c r="AD21" i="4"/>
  <c r="AD20" i="4"/>
  <c r="AD19" i="4"/>
  <c r="AD28" i="3"/>
  <c r="AD27" i="3"/>
  <c r="AD26" i="3"/>
  <c r="AD25" i="3"/>
  <c r="AD22" i="3"/>
  <c r="AD21" i="3"/>
  <c r="AD20" i="3"/>
  <c r="AD19" i="3"/>
  <c r="DH17" i="4"/>
  <c r="AD29" i="4" s="1"/>
  <c r="DG17" i="4"/>
  <c r="AD23" i="4" s="1"/>
  <c r="DI16" i="4"/>
  <c r="DI15" i="4"/>
  <c r="DI14" i="4"/>
  <c r="DI13" i="4"/>
  <c r="AD13" i="4" s="1"/>
  <c r="DH17" i="3"/>
  <c r="AD29" i="3" s="1"/>
  <c r="DG17" i="3"/>
  <c r="AD23" i="3" s="1"/>
  <c r="DI16" i="3"/>
  <c r="DI15" i="3"/>
  <c r="DI14" i="3"/>
  <c r="DI13" i="3"/>
  <c r="AB53" i="2"/>
  <c r="AB52" i="2"/>
  <c r="AD28" i="2"/>
  <c r="AD27" i="2"/>
  <c r="AD25" i="2"/>
  <c r="AD22" i="2"/>
  <c r="AD21" i="2"/>
  <c r="AD19" i="2"/>
  <c r="DI16" i="2"/>
  <c r="DI15" i="2"/>
  <c r="DI13" i="2"/>
  <c r="AD13" i="2" s="1"/>
  <c r="AB53" i="1"/>
  <c r="AB52" i="1"/>
  <c r="AD28" i="1"/>
  <c r="AD27" i="1"/>
  <c r="AD26" i="1"/>
  <c r="AD25" i="1"/>
  <c r="AD22" i="1"/>
  <c r="AD21" i="1"/>
  <c r="AD20" i="1"/>
  <c r="AD19" i="1"/>
  <c r="AC19" i="1"/>
  <c r="DI16" i="1"/>
  <c r="DI15" i="1"/>
  <c r="DI14" i="1"/>
  <c r="DI13" i="1"/>
  <c r="AD13" i="1" s="1"/>
  <c r="AE17" i="4" l="1"/>
  <c r="DL54" i="4"/>
  <c r="AE54" i="4" s="1"/>
  <c r="AE17" i="3"/>
  <c r="DL54" i="3"/>
  <c r="AE54" i="3" s="1"/>
  <c r="AE17" i="2"/>
  <c r="DL54" i="2"/>
  <c r="AE54" i="2" s="1"/>
  <c r="AE17" i="1"/>
  <c r="AE14" i="5"/>
  <c r="DL17" i="5"/>
  <c r="AE17" i="5" s="1"/>
  <c r="AE13" i="5"/>
  <c r="AE16" i="5"/>
  <c r="AE15" i="5"/>
  <c r="AD16" i="2"/>
  <c r="DH17" i="2"/>
  <c r="AD29" i="2" s="1"/>
  <c r="DH14" i="5"/>
  <c r="DH17" i="5" s="1"/>
  <c r="AD29" i="5" s="1"/>
  <c r="DG17" i="2"/>
  <c r="AD23" i="2" s="1"/>
  <c r="AD20" i="2"/>
  <c r="AD15" i="2"/>
  <c r="AD16" i="4"/>
  <c r="AD14" i="4"/>
  <c r="DI15" i="5"/>
  <c r="DI17" i="1"/>
  <c r="AD16" i="1"/>
  <c r="AD14" i="1"/>
  <c r="AD16" i="3"/>
  <c r="DI17" i="3"/>
  <c r="DI54" i="3" s="1"/>
  <c r="AD28" i="5"/>
  <c r="AD14" i="3"/>
  <c r="AD15" i="1"/>
  <c r="AD27" i="5"/>
  <c r="DI13" i="5"/>
  <c r="AD13" i="5" s="1"/>
  <c r="AD22" i="5"/>
  <c r="AD15" i="3"/>
  <c r="AD13" i="3"/>
  <c r="AB53" i="5"/>
  <c r="AB52" i="5"/>
  <c r="DI16" i="5"/>
  <c r="DG17" i="5"/>
  <c r="AD23" i="5" s="1"/>
  <c r="AD21" i="5"/>
  <c r="AD20" i="5"/>
  <c r="DI17" i="4"/>
  <c r="DI54" i="4" s="1"/>
  <c r="AD15" i="4"/>
  <c r="AD19" i="5"/>
  <c r="DI14" i="2"/>
  <c r="DE14" i="2"/>
  <c r="DD14" i="2"/>
  <c r="AE54" i="1" l="1"/>
  <c r="DL54" i="5"/>
  <c r="AE54" i="5" s="1"/>
  <c r="AD17" i="1"/>
  <c r="DI54" i="1"/>
  <c r="AD54" i="1" s="1"/>
  <c r="AD17" i="3"/>
  <c r="AD54" i="3"/>
  <c r="AD17" i="4"/>
  <c r="AD26" i="5"/>
  <c r="DI14" i="5"/>
  <c r="AD14" i="5" s="1"/>
  <c r="AD16" i="5"/>
  <c r="DI17" i="2"/>
  <c r="DI54" i="2" s="1"/>
  <c r="AD54" i="2" s="1"/>
  <c r="AD14" i="2"/>
  <c r="AD15" i="5"/>
  <c r="AD54" i="4" l="1"/>
  <c r="AD17" i="2"/>
  <c r="DI17" i="5"/>
  <c r="AD17" i="5" s="1"/>
  <c r="DF14" i="4"/>
  <c r="DI54" i="5" l="1"/>
  <c r="AD54" i="5" s="1"/>
  <c r="CZ53" i="5"/>
  <c r="CZ52" i="5"/>
  <c r="AA52" i="5" s="1"/>
  <c r="DE16" i="5"/>
  <c r="DD16" i="5"/>
  <c r="DE15" i="5"/>
  <c r="DD15" i="5"/>
  <c r="DE14" i="5"/>
  <c r="DD14" i="5"/>
  <c r="DE13" i="5"/>
  <c r="AC25" i="5" s="1"/>
  <c r="DD13" i="5"/>
  <c r="AA52" i="2"/>
  <c r="AA53" i="1"/>
  <c r="AA52" i="1"/>
  <c r="AA53" i="2"/>
  <c r="AA53" i="3"/>
  <c r="AA52" i="3"/>
  <c r="AC28" i="1"/>
  <c r="AC27" i="1"/>
  <c r="AC26" i="1"/>
  <c r="AC25" i="1"/>
  <c r="AC22" i="1"/>
  <c r="AC21" i="1"/>
  <c r="AC20" i="1"/>
  <c r="AC28" i="2"/>
  <c r="AC27" i="2"/>
  <c r="AC26" i="2"/>
  <c r="AC25" i="2"/>
  <c r="AC22" i="2"/>
  <c r="AC21" i="2"/>
  <c r="AC20" i="2"/>
  <c r="AC19" i="2"/>
  <c r="AC28" i="3"/>
  <c r="AC27" i="3"/>
  <c r="AC26" i="3"/>
  <c r="AC25" i="3"/>
  <c r="AC22" i="3"/>
  <c r="AC21" i="3"/>
  <c r="AC20" i="3"/>
  <c r="AC19" i="3"/>
  <c r="DE17" i="1"/>
  <c r="AC29" i="1" s="1"/>
  <c r="DD17" i="1"/>
  <c r="AC23" i="1" s="1"/>
  <c r="DF16" i="1"/>
  <c r="DF15" i="1"/>
  <c r="DF14" i="1"/>
  <c r="DF13" i="1"/>
  <c r="DD17" i="2"/>
  <c r="AC23" i="2" s="1"/>
  <c r="DF16" i="2"/>
  <c r="DF15" i="2"/>
  <c r="DE17" i="2"/>
  <c r="AC29" i="2" s="1"/>
  <c r="DF14" i="2"/>
  <c r="DF13" i="2"/>
  <c r="DE17" i="3"/>
  <c r="AC29" i="3" s="1"/>
  <c r="DD17" i="3"/>
  <c r="AC23" i="3" s="1"/>
  <c r="DF16" i="3"/>
  <c r="DF15" i="3"/>
  <c r="DF14" i="3"/>
  <c r="DF13" i="3"/>
  <c r="AC13" i="3" s="1"/>
  <c r="AA53" i="4"/>
  <c r="AA52" i="4"/>
  <c r="AC28" i="4"/>
  <c r="AC27" i="4"/>
  <c r="AC26" i="4"/>
  <c r="AC25" i="4"/>
  <c r="AC22" i="4"/>
  <c r="AC21" i="4"/>
  <c r="AC20" i="4"/>
  <c r="AC19" i="4"/>
  <c r="DE17" i="4"/>
  <c r="AC29" i="4" s="1"/>
  <c r="DD17" i="4"/>
  <c r="AC23" i="4" s="1"/>
  <c r="DF16" i="4"/>
  <c r="DF15" i="4"/>
  <c r="DF13" i="4"/>
  <c r="AC16" i="1" l="1"/>
  <c r="AC14" i="1"/>
  <c r="AC13" i="1"/>
  <c r="AC16" i="2"/>
  <c r="DF17" i="2"/>
  <c r="AC15" i="2"/>
  <c r="DF17" i="3"/>
  <c r="DF13" i="5"/>
  <c r="AC13" i="5" s="1"/>
  <c r="AC15" i="3"/>
  <c r="AC16" i="3"/>
  <c r="DF16" i="5"/>
  <c r="DF17" i="4"/>
  <c r="AC15" i="4"/>
  <c r="AC13" i="4"/>
  <c r="AC14" i="4"/>
  <c r="AC16" i="4"/>
  <c r="AA53" i="5"/>
  <c r="DF17" i="1"/>
  <c r="AC15" i="1"/>
  <c r="AC13" i="2"/>
  <c r="AC14" i="2"/>
  <c r="AC27" i="5"/>
  <c r="AC28" i="5"/>
  <c r="AC14" i="3"/>
  <c r="DD17" i="5"/>
  <c r="AC23" i="5" s="1"/>
  <c r="DE17" i="5"/>
  <c r="AC29" i="5" s="1"/>
  <c r="DF15" i="5"/>
  <c r="AC22" i="5"/>
  <c r="AC20" i="5"/>
  <c r="AC21" i="5"/>
  <c r="AC19" i="5"/>
  <c r="AC26" i="5"/>
  <c r="DF14" i="5"/>
  <c r="CY14" i="2"/>
  <c r="CX14" i="2"/>
  <c r="DB14" i="2"/>
  <c r="DA14" i="2"/>
  <c r="AC17" i="2" l="1"/>
  <c r="DF54" i="2"/>
  <c r="AC54" i="2" s="1"/>
  <c r="AC17" i="3"/>
  <c r="DF54" i="3"/>
  <c r="AC54" i="3" s="1"/>
  <c r="AC17" i="4"/>
  <c r="DF54" i="4"/>
  <c r="AC54" i="4" s="1"/>
  <c r="AC17" i="1"/>
  <c r="DF54" i="1"/>
  <c r="AC16" i="5"/>
  <c r="AC15" i="5"/>
  <c r="DF17" i="5"/>
  <c r="AC17" i="5" s="1"/>
  <c r="AC14" i="5"/>
  <c r="DB16" i="5"/>
  <c r="DA16" i="5"/>
  <c r="DB15" i="5"/>
  <c r="DA15" i="5"/>
  <c r="DB14" i="5"/>
  <c r="DA14" i="5"/>
  <c r="DB13" i="5"/>
  <c r="AB25" i="5" s="1"/>
  <c r="DA13" i="5"/>
  <c r="CW53" i="5"/>
  <c r="CW52" i="5"/>
  <c r="Z52" i="5" s="1"/>
  <c r="AB28" i="2"/>
  <c r="AB27" i="2"/>
  <c r="AB26" i="2"/>
  <c r="AB25" i="2"/>
  <c r="AB22" i="2"/>
  <c r="AB21" i="2"/>
  <c r="AB20" i="2"/>
  <c r="AB19" i="2"/>
  <c r="DB17" i="2"/>
  <c r="AB29" i="2" s="1"/>
  <c r="DA17" i="2"/>
  <c r="AB23" i="2" s="1"/>
  <c r="DC16" i="2"/>
  <c r="DC15" i="2"/>
  <c r="DC13" i="2"/>
  <c r="AB13" i="2" s="1"/>
  <c r="Z53" i="2"/>
  <c r="Z52" i="2"/>
  <c r="Z53" i="1"/>
  <c r="Z52" i="1"/>
  <c r="DF54" i="5" l="1"/>
  <c r="AC54" i="5" s="1"/>
  <c r="AC54" i="1"/>
  <c r="AB15" i="2"/>
  <c r="AB16" i="2"/>
  <c r="AB27" i="5"/>
  <c r="DC15" i="5"/>
  <c r="AB28" i="5"/>
  <c r="DB17" i="5"/>
  <c r="AB29" i="5" s="1"/>
  <c r="Z53" i="5"/>
  <c r="AB26" i="5"/>
  <c r="AB22" i="5"/>
  <c r="DA17" i="5"/>
  <c r="AB23" i="5" s="1"/>
  <c r="AB19" i="5"/>
  <c r="AB20" i="5"/>
  <c r="DC13" i="5"/>
  <c r="AB21" i="5"/>
  <c r="DC14" i="5"/>
  <c r="DC16" i="5"/>
  <c r="DC14" i="2"/>
  <c r="AB28" i="1"/>
  <c r="AB27" i="1"/>
  <c r="AB26" i="1"/>
  <c r="AB25" i="1"/>
  <c r="AB22" i="1"/>
  <c r="AB21" i="1"/>
  <c r="AB20" i="1"/>
  <c r="AB19" i="1"/>
  <c r="Z53" i="3"/>
  <c r="Z52" i="3"/>
  <c r="DC17" i="2" l="1"/>
  <c r="DC54" i="2" s="1"/>
  <c r="AB14" i="2"/>
  <c r="DC17" i="5"/>
  <c r="AB17" i="5" s="1"/>
  <c r="AB14" i="5"/>
  <c r="AB15" i="5"/>
  <c r="AB13" i="5"/>
  <c r="AB16" i="5"/>
  <c r="AB28" i="3"/>
  <c r="AB27" i="3"/>
  <c r="AB26" i="3"/>
  <c r="AB25" i="3"/>
  <c r="AB22" i="3"/>
  <c r="AB21" i="3"/>
  <c r="AB20" i="3"/>
  <c r="AB19" i="3"/>
  <c r="DB17" i="3"/>
  <c r="AB29" i="3" s="1"/>
  <c r="DA17" i="3"/>
  <c r="AB23" i="3" s="1"/>
  <c r="DC16" i="3"/>
  <c r="DC15" i="3"/>
  <c r="DC14" i="3"/>
  <c r="DC13" i="3"/>
  <c r="AB13" i="3" s="1"/>
  <c r="Z53" i="4"/>
  <c r="Z52" i="4"/>
  <c r="AB28" i="4"/>
  <c r="AB27" i="4"/>
  <c r="AB26" i="4"/>
  <c r="AB22" i="4"/>
  <c r="AB21" i="4"/>
  <c r="AB20" i="4"/>
  <c r="AB25" i="4"/>
  <c r="AB19" i="4"/>
  <c r="DB17" i="4"/>
  <c r="AB29" i="4" s="1"/>
  <c r="DA17" i="4"/>
  <c r="AB23" i="4" s="1"/>
  <c r="DC16" i="4"/>
  <c r="DC15" i="4"/>
  <c r="DC14" i="4"/>
  <c r="DC13" i="4"/>
  <c r="DB17" i="1"/>
  <c r="DA17" i="1"/>
  <c r="AB23" i="1" s="1"/>
  <c r="DC16" i="1"/>
  <c r="DC15" i="1"/>
  <c r="DC14" i="1"/>
  <c r="DC13" i="1"/>
  <c r="AB17" i="2" l="1"/>
  <c r="AB54" i="2"/>
  <c r="AB16" i="4"/>
  <c r="AB29" i="1"/>
  <c r="AB14" i="3"/>
  <c r="AB15" i="3"/>
  <c r="AB16" i="3"/>
  <c r="AB14" i="4"/>
  <c r="AB15" i="4"/>
  <c r="AB13" i="4"/>
  <c r="AB14" i="1"/>
  <c r="AB13" i="1"/>
  <c r="AB16" i="1"/>
  <c r="AB15" i="1"/>
  <c r="DC17" i="1"/>
  <c r="DC17" i="3"/>
  <c r="DC17" i="4"/>
  <c r="AB17" i="4" l="1"/>
  <c r="DC54" i="4"/>
  <c r="AB54" i="4" s="1"/>
  <c r="AB17" i="3"/>
  <c r="DC54" i="3"/>
  <c r="AB54" i="3" s="1"/>
  <c r="AB17" i="1"/>
  <c r="DC54" i="1"/>
  <c r="Y52" i="2"/>
  <c r="AB54" i="1" l="1"/>
  <c r="DC54" i="5"/>
  <c r="AB54" i="5" s="1"/>
  <c r="Y53" i="2"/>
  <c r="CT53" i="5" l="1"/>
  <c r="CT52" i="5"/>
  <c r="Y52" i="5" s="1"/>
  <c r="Y53" i="5" l="1"/>
  <c r="Y53" i="1"/>
  <c r="Y52" i="1"/>
  <c r="Y53" i="3" l="1"/>
  <c r="Y52" i="3"/>
  <c r="AA19" i="3" l="1"/>
  <c r="AA28" i="1" l="1"/>
  <c r="AA27" i="1"/>
  <c r="AA26" i="1"/>
  <c r="AA25" i="1"/>
  <c r="AA22" i="1"/>
  <c r="AA21" i="1"/>
  <c r="AA20" i="1"/>
  <c r="AA19" i="1"/>
  <c r="AA28" i="2"/>
  <c r="AA27" i="2"/>
  <c r="AA26" i="2"/>
  <c r="AA25" i="2"/>
  <c r="AA22" i="2"/>
  <c r="AA21" i="2"/>
  <c r="AA20" i="2"/>
  <c r="AA19" i="2"/>
  <c r="AA28" i="3"/>
  <c r="AA27" i="3"/>
  <c r="AA26" i="3"/>
  <c r="AA25" i="3"/>
  <c r="AA22" i="3"/>
  <c r="AA21" i="3"/>
  <c r="AA20" i="3"/>
  <c r="CY16" i="5"/>
  <c r="CX16" i="5"/>
  <c r="CY15" i="5"/>
  <c r="CX15" i="5"/>
  <c r="CY14" i="5"/>
  <c r="CX14" i="5"/>
  <c r="CY13" i="5"/>
  <c r="CX13" i="5"/>
  <c r="CY17" i="1"/>
  <c r="AA29" i="1" s="1"/>
  <c r="CX17" i="1"/>
  <c r="AA23" i="1" s="1"/>
  <c r="CZ16" i="1"/>
  <c r="CZ15" i="1"/>
  <c r="CZ14" i="1"/>
  <c r="CZ13" i="1"/>
  <c r="CY17" i="2"/>
  <c r="AA29" i="2" s="1"/>
  <c r="CX17" i="2"/>
  <c r="AA23" i="2" s="1"/>
  <c r="CZ16" i="2"/>
  <c r="CZ15" i="2"/>
  <c r="CZ14" i="2"/>
  <c r="CZ13" i="2"/>
  <c r="AA13" i="2" s="1"/>
  <c r="CY17" i="3"/>
  <c r="AA29" i="3" s="1"/>
  <c r="CX17" i="3"/>
  <c r="AA23" i="3" s="1"/>
  <c r="CZ16" i="3"/>
  <c r="CZ15" i="3"/>
  <c r="CZ14" i="3"/>
  <c r="CZ13" i="3"/>
  <c r="AA21" i="5" l="1"/>
  <c r="AA16" i="1"/>
  <c r="AA14" i="1"/>
  <c r="CZ17" i="2"/>
  <c r="AA14" i="2"/>
  <c r="AA15" i="2"/>
  <c r="AA16" i="2"/>
  <c r="CZ17" i="1"/>
  <c r="CZ54" i="1" s="1"/>
  <c r="AA15" i="1"/>
  <c r="AA13" i="1"/>
  <c r="CY17" i="5"/>
  <c r="AA29" i="5" s="1"/>
  <c r="CZ15" i="5"/>
  <c r="AA14" i="3"/>
  <c r="CX17" i="5"/>
  <c r="AA23" i="5" s="1"/>
  <c r="AA15" i="3"/>
  <c r="CZ14" i="5"/>
  <c r="AA26" i="5"/>
  <c r="AA16" i="3"/>
  <c r="AA27" i="5"/>
  <c r="AA28" i="5"/>
  <c r="AA13" i="3"/>
  <c r="AA25" i="5"/>
  <c r="AA22" i="5"/>
  <c r="AA19" i="5"/>
  <c r="CZ13" i="5"/>
  <c r="AA20" i="5"/>
  <c r="CZ16" i="5"/>
  <c r="CZ17" i="3"/>
  <c r="Y53" i="4"/>
  <c r="Y52" i="4"/>
  <c r="CY17" i="4"/>
  <c r="AA17" i="3" l="1"/>
  <c r="CZ54" i="3"/>
  <c r="AA54" i="3" s="1"/>
  <c r="AA54" i="1"/>
  <c r="AA17" i="2"/>
  <c r="CZ54" i="2"/>
  <c r="AA54" i="2" s="1"/>
  <c r="AA17" i="1"/>
  <c r="CZ17" i="5"/>
  <c r="AA17" i="5" s="1"/>
  <c r="AA13" i="5"/>
  <c r="AA16" i="5"/>
  <c r="AA15" i="5"/>
  <c r="AA14" i="5"/>
  <c r="AA27" i="4"/>
  <c r="AA28" i="4"/>
  <c r="AA26" i="4"/>
  <c r="AA22" i="4"/>
  <c r="AA21" i="4"/>
  <c r="AA20" i="4"/>
  <c r="AA25" i="4"/>
  <c r="AA19" i="4"/>
  <c r="AA29" i="4" l="1"/>
  <c r="CX17" i="4"/>
  <c r="AA23" i="4" s="1"/>
  <c r="CZ16" i="4"/>
  <c r="CZ15" i="4"/>
  <c r="CZ14" i="4"/>
  <c r="CZ13" i="4"/>
  <c r="AA13" i="4" s="1"/>
  <c r="AA16" i="4" l="1"/>
  <c r="CZ17" i="4"/>
  <c r="AA14" i="4"/>
  <c r="AA15" i="4"/>
  <c r="Z28" i="4"/>
  <c r="Z26" i="4"/>
  <c r="Z25" i="4"/>
  <c r="AA17" i="4" l="1"/>
  <c r="CZ54" i="4"/>
  <c r="CV16" i="5"/>
  <c r="CU16" i="5"/>
  <c r="CV15" i="5"/>
  <c r="CU15" i="5"/>
  <c r="CV13" i="5"/>
  <c r="CU13" i="5"/>
  <c r="CQ53" i="5"/>
  <c r="CQ52" i="5"/>
  <c r="CV14" i="2"/>
  <c r="CV17" i="2" s="1"/>
  <c r="Z29" i="2" s="1"/>
  <c r="CU14" i="2"/>
  <c r="CW16" i="2"/>
  <c r="CW15" i="2"/>
  <c r="CW13" i="2"/>
  <c r="Z13" i="2" s="1"/>
  <c r="Z28" i="2"/>
  <c r="Z27" i="2"/>
  <c r="Z25" i="2"/>
  <c r="Z22" i="2"/>
  <c r="Z21" i="2"/>
  <c r="Z19" i="2"/>
  <c r="X53" i="2"/>
  <c r="X52" i="2"/>
  <c r="Z21" i="1"/>
  <c r="Z28" i="1"/>
  <c r="Z27" i="1"/>
  <c r="Z26" i="1"/>
  <c r="Z25" i="1"/>
  <c r="Z22" i="1"/>
  <c r="Z20" i="1"/>
  <c r="Z19" i="1"/>
  <c r="AA54" i="4" l="1"/>
  <c r="CZ54" i="5"/>
  <c r="AA54" i="5" s="1"/>
  <c r="CW14" i="2"/>
  <c r="CW17" i="2" s="1"/>
  <c r="Z26" i="2"/>
  <c r="CU14" i="5"/>
  <c r="Z20" i="5" s="1"/>
  <c r="CV14" i="5"/>
  <c r="CV17" i="5" s="1"/>
  <c r="Z29" i="5" s="1"/>
  <c r="Z22" i="5"/>
  <c r="CW16" i="5"/>
  <c r="X52" i="5"/>
  <c r="X53" i="5"/>
  <c r="Z27" i="5"/>
  <c r="Z28" i="5"/>
  <c r="Z25" i="5"/>
  <c r="Z19" i="5"/>
  <c r="Z21" i="5"/>
  <c r="CW13" i="5"/>
  <c r="CW15" i="5"/>
  <c r="Z20" i="2"/>
  <c r="CU17" i="2"/>
  <c r="Z23" i="2" s="1"/>
  <c r="Z16" i="2"/>
  <c r="Z15" i="2"/>
  <c r="CV17" i="1"/>
  <c r="Z29" i="1" s="1"/>
  <c r="CU17" i="1"/>
  <c r="Z23" i="1" s="1"/>
  <c r="CW16" i="1"/>
  <c r="CW15" i="1"/>
  <c r="CW14" i="1"/>
  <c r="CW13" i="1"/>
  <c r="X53" i="1"/>
  <c r="X52" i="1"/>
  <c r="W52" i="3"/>
  <c r="Z28" i="3"/>
  <c r="Z27" i="3"/>
  <c r="Z19" i="3"/>
  <c r="Z26" i="3"/>
  <c r="Z25" i="3"/>
  <c r="Z22" i="3"/>
  <c r="Z21" i="3"/>
  <c r="Z20" i="3"/>
  <c r="CV17" i="3"/>
  <c r="Z29" i="3" s="1"/>
  <c r="CU17" i="3"/>
  <c r="Z23" i="3" s="1"/>
  <c r="CW16" i="3"/>
  <c r="CW15" i="3"/>
  <c r="CW14" i="3"/>
  <c r="CW13" i="3"/>
  <c r="Z13" i="3" s="1"/>
  <c r="X53" i="3"/>
  <c r="X52" i="3"/>
  <c r="Z14" i="2" l="1"/>
  <c r="Z17" i="2"/>
  <c r="CW54" i="2"/>
  <c r="Z54" i="2" s="1"/>
  <c r="CU17" i="5"/>
  <c r="Z23" i="5" s="1"/>
  <c r="Z16" i="3"/>
  <c r="Z15" i="3"/>
  <c r="Z14" i="3"/>
  <c r="Z26" i="5"/>
  <c r="CW14" i="5"/>
  <c r="Z14" i="5" s="1"/>
  <c r="Z16" i="1"/>
  <c r="Z13" i="1"/>
  <c r="Z15" i="1"/>
  <c r="Z14" i="1"/>
  <c r="Z16" i="5"/>
  <c r="Z15" i="5"/>
  <c r="Z13" i="5"/>
  <c r="CW17" i="1"/>
  <c r="CW54" i="1" s="1"/>
  <c r="CW17" i="3"/>
  <c r="Z27" i="4"/>
  <c r="Z22" i="4"/>
  <c r="Z21" i="4"/>
  <c r="Z20" i="4"/>
  <c r="Z19" i="4"/>
  <c r="X53" i="4"/>
  <c r="W53" i="4"/>
  <c r="X52" i="4"/>
  <c r="CV17" i="4"/>
  <c r="Z29" i="4" s="1"/>
  <c r="CU17" i="4"/>
  <c r="Z23" i="4" s="1"/>
  <c r="CW16" i="4"/>
  <c r="CW15" i="4"/>
  <c r="CW14" i="4"/>
  <c r="CW13" i="4"/>
  <c r="Z15" i="4" l="1"/>
  <c r="Z17" i="1"/>
  <c r="Z54" i="1"/>
  <c r="Z17" i="3"/>
  <c r="CW54" i="3"/>
  <c r="CW17" i="5"/>
  <c r="Z17" i="5" s="1"/>
  <c r="Z14" i="4"/>
  <c r="Z16" i="4"/>
  <c r="Z13" i="4"/>
  <c r="CW17" i="4"/>
  <c r="W52" i="4"/>
  <c r="W53" i="3"/>
  <c r="W53" i="2"/>
  <c r="W52" i="2"/>
  <c r="W53" i="1"/>
  <c r="W52" i="1"/>
  <c r="Z17" i="4" l="1"/>
  <c r="CW54" i="4"/>
  <c r="Z54" i="4" s="1"/>
  <c r="Z54" i="3"/>
  <c r="CN53" i="5"/>
  <c r="CN52" i="5"/>
  <c r="W52" i="5" s="1"/>
  <c r="CS16" i="5"/>
  <c r="CR16" i="5"/>
  <c r="CS15" i="5"/>
  <c r="CR15" i="5"/>
  <c r="CS13" i="5"/>
  <c r="CR13" i="5"/>
  <c r="Y19" i="5" s="1"/>
  <c r="Y28" i="2"/>
  <c r="Y27" i="2"/>
  <c r="Y25" i="2"/>
  <c r="Y22" i="2"/>
  <c r="Y21" i="2"/>
  <c r="Y19" i="2"/>
  <c r="CS14" i="2"/>
  <c r="CS14" i="5" s="1"/>
  <c r="CR14" i="2"/>
  <c r="CR14" i="5" s="1"/>
  <c r="Y28" i="1"/>
  <c r="Y27" i="1"/>
  <c r="Y26" i="1"/>
  <c r="Y25" i="1"/>
  <c r="Y22" i="1"/>
  <c r="Y21" i="1"/>
  <c r="Y20" i="1"/>
  <c r="Y19" i="1"/>
  <c r="CS17" i="1"/>
  <c r="Y29" i="1" s="1"/>
  <c r="CR17" i="1"/>
  <c r="Y23" i="1" s="1"/>
  <c r="CT16" i="1"/>
  <c r="CT15" i="1"/>
  <c r="CT14" i="1"/>
  <c r="CT13" i="1"/>
  <c r="Y13" i="1" s="1"/>
  <c r="CT16" i="2"/>
  <c r="CT15" i="2"/>
  <c r="CT13" i="2"/>
  <c r="Y13" i="2" s="1"/>
  <c r="Y28" i="4"/>
  <c r="Y27" i="4"/>
  <c r="Y26" i="4"/>
  <c r="Y25" i="4"/>
  <c r="Y22" i="4"/>
  <c r="Y21" i="4"/>
  <c r="Y20" i="4"/>
  <c r="Y19" i="4"/>
  <c r="CT15" i="4"/>
  <c r="CT16" i="4"/>
  <c r="CR17" i="4"/>
  <c r="Y23" i="4" s="1"/>
  <c r="CS17" i="4"/>
  <c r="Y29" i="4" s="1"/>
  <c r="CT14" i="4"/>
  <c r="CT13" i="4"/>
  <c r="Y13" i="4" s="1"/>
  <c r="Y16" i="4" l="1"/>
  <c r="Y15" i="2"/>
  <c r="Y15" i="4"/>
  <c r="Y14" i="4"/>
  <c r="CW54" i="5"/>
  <c r="Z54" i="5" s="1"/>
  <c r="CS17" i="2"/>
  <c r="Y29" i="2" s="1"/>
  <c r="Y16" i="1"/>
  <c r="Y16" i="2"/>
  <c r="Y14" i="1"/>
  <c r="Y15" i="1"/>
  <c r="Y20" i="2"/>
  <c r="CT14" i="2"/>
  <c r="Y14" i="2" s="1"/>
  <c r="Y26" i="2"/>
  <c r="CT14" i="5"/>
  <c r="CT16" i="5"/>
  <c r="Y21" i="5"/>
  <c r="CS17" i="5"/>
  <c r="Y29" i="5" s="1"/>
  <c r="W53" i="5"/>
  <c r="Y28" i="5"/>
  <c r="Y22" i="5"/>
  <c r="Y20" i="5"/>
  <c r="Y26" i="5"/>
  <c r="Y25" i="5"/>
  <c r="Y27" i="5"/>
  <c r="CT13" i="5"/>
  <c r="CR17" i="5"/>
  <c r="Y23" i="5" s="1"/>
  <c r="CT15" i="5"/>
  <c r="CT17" i="1"/>
  <c r="Y17" i="1" s="1"/>
  <c r="CR17" i="2"/>
  <c r="Y23" i="2" s="1"/>
  <c r="CT17" i="4"/>
  <c r="CT54" i="4" s="1"/>
  <c r="Y28" i="3"/>
  <c r="Y27" i="3"/>
  <c r="Y26" i="3"/>
  <c r="Y25" i="3"/>
  <c r="Y22" i="3"/>
  <c r="Y21" i="3"/>
  <c r="Y19" i="3"/>
  <c r="Y20" i="3"/>
  <c r="CT16" i="3"/>
  <c r="CT15" i="3"/>
  <c r="CT14" i="3"/>
  <c r="CT13" i="3"/>
  <c r="CS17" i="3"/>
  <c r="CR17" i="3"/>
  <c r="Y23" i="3" s="1"/>
  <c r="CT17" i="2" l="1"/>
  <c r="CT54" i="2" s="1"/>
  <c r="Y54" i="2" s="1"/>
  <c r="CT17" i="3"/>
  <c r="CT54" i="3" s="1"/>
  <c r="Y54" i="3" s="1"/>
  <c r="CT54" i="1"/>
  <c r="Y54" i="4"/>
  <c r="Y17" i="4"/>
  <c r="Y14" i="3"/>
  <c r="Y13" i="3"/>
  <c r="Y29" i="3"/>
  <c r="CT17" i="5"/>
  <c r="Y17" i="5" s="1"/>
  <c r="Y15" i="3"/>
  <c r="Y16" i="3"/>
  <c r="Y14" i="5"/>
  <c r="Y13" i="5"/>
  <c r="Y15" i="5"/>
  <c r="Y16" i="5"/>
  <c r="CP14" i="2"/>
  <c r="CO14" i="2"/>
  <c r="X21" i="3"/>
  <c r="Y17" i="2" l="1"/>
  <c r="Y17" i="3"/>
  <c r="CT54" i="5"/>
  <c r="Y54" i="5" s="1"/>
  <c r="Y54" i="1"/>
  <c r="V53" i="4"/>
  <c r="V52" i="4"/>
  <c r="V53" i="3"/>
  <c r="V52" i="3"/>
  <c r="V53" i="2"/>
  <c r="V52" i="2"/>
  <c r="V53" i="1"/>
  <c r="CK53" i="5"/>
  <c r="CK52" i="5"/>
  <c r="CP16" i="5"/>
  <c r="CO16" i="5"/>
  <c r="CP15" i="5"/>
  <c r="CO15" i="5"/>
  <c r="CP14" i="5"/>
  <c r="CO14" i="5"/>
  <c r="CP13" i="5"/>
  <c r="CO13" i="5"/>
  <c r="X19" i="5" s="1"/>
  <c r="CP17" i="4"/>
  <c r="X29" i="4" s="1"/>
  <c r="CO17" i="4"/>
  <c r="X23" i="4" s="1"/>
  <c r="CQ16" i="4"/>
  <c r="CQ15" i="4"/>
  <c r="CQ14" i="4"/>
  <c r="CQ13" i="4"/>
  <c r="CP17" i="3"/>
  <c r="X29" i="3" s="1"/>
  <c r="CO17" i="3"/>
  <c r="X23" i="3" s="1"/>
  <c r="CQ16" i="3"/>
  <c r="CQ15" i="3"/>
  <c r="CQ14" i="3"/>
  <c r="CQ13" i="3"/>
  <c r="CP17" i="2"/>
  <c r="X29" i="2" s="1"/>
  <c r="CO17" i="2"/>
  <c r="X23" i="2" s="1"/>
  <c r="CQ16" i="2"/>
  <c r="CQ15" i="2"/>
  <c r="CQ14" i="2"/>
  <c r="CQ13" i="2"/>
  <c r="X28" i="4"/>
  <c r="X27" i="4"/>
  <c r="X26" i="4"/>
  <c r="X25" i="4"/>
  <c r="X22" i="4"/>
  <c r="X21" i="4"/>
  <c r="X20" i="4"/>
  <c r="X19" i="4"/>
  <c r="X28" i="3"/>
  <c r="X27" i="3"/>
  <c r="X26" i="3"/>
  <c r="X25" i="3"/>
  <c r="X22" i="3"/>
  <c r="X20" i="3"/>
  <c r="X19" i="3"/>
  <c r="X28" i="2"/>
  <c r="X27" i="2"/>
  <c r="X26" i="2"/>
  <c r="X25" i="2"/>
  <c r="X22" i="2"/>
  <c r="X21" i="2"/>
  <c r="X20" i="2"/>
  <c r="X19" i="2"/>
  <c r="V52" i="1"/>
  <c r="U52" i="1"/>
  <c r="X28" i="1"/>
  <c r="X27" i="1"/>
  <c r="X26" i="1"/>
  <c r="X22" i="1"/>
  <c r="X21" i="1"/>
  <c r="X20" i="1"/>
  <c r="W19" i="1"/>
  <c r="X25" i="1"/>
  <c r="X19" i="1"/>
  <c r="CP17" i="1"/>
  <c r="X29" i="1" s="1"/>
  <c r="CO17" i="1"/>
  <c r="X23" i="1" s="1"/>
  <c r="CQ16" i="1"/>
  <c r="CQ15" i="1"/>
  <c r="CQ14" i="1"/>
  <c r="CQ13" i="1"/>
  <c r="X15" i="4" l="1"/>
  <c r="X14" i="1"/>
  <c r="X16" i="2"/>
  <c r="X15" i="2"/>
  <c r="X13" i="2"/>
  <c r="CQ14" i="5"/>
  <c r="CQ16" i="5"/>
  <c r="CQ15" i="5"/>
  <c r="X14" i="3"/>
  <c r="CQ13" i="5"/>
  <c r="X13" i="5" s="1"/>
  <c r="X13" i="3"/>
  <c r="X21" i="5"/>
  <c r="X22" i="5"/>
  <c r="V52" i="5"/>
  <c r="V53" i="5"/>
  <c r="CP17" i="5"/>
  <c r="X29" i="5" s="1"/>
  <c r="X14" i="4"/>
  <c r="X27" i="5"/>
  <c r="X26" i="5"/>
  <c r="X28" i="5"/>
  <c r="X25" i="5"/>
  <c r="X13" i="4"/>
  <c r="X16" i="4"/>
  <c r="X20" i="5"/>
  <c r="CO17" i="5"/>
  <c r="X23" i="5" s="1"/>
  <c r="CQ17" i="4"/>
  <c r="X15" i="3"/>
  <c r="X16" i="3"/>
  <c r="CQ17" i="3"/>
  <c r="X14" i="2"/>
  <c r="CQ17" i="2"/>
  <c r="CQ17" i="1"/>
  <c r="X15" i="1"/>
  <c r="X16" i="1"/>
  <c r="X13" i="1"/>
  <c r="X17" i="2" l="1"/>
  <c r="CQ54" i="2"/>
  <c r="X54" i="2" s="1"/>
  <c r="X17" i="4"/>
  <c r="CQ54" i="4"/>
  <c r="X54" i="4" s="1"/>
  <c r="X17" i="1"/>
  <c r="CQ54" i="1"/>
  <c r="X17" i="3"/>
  <c r="CQ54" i="3"/>
  <c r="X54" i="3" s="1"/>
  <c r="X14" i="5"/>
  <c r="CQ17" i="5"/>
  <c r="X17" i="5" s="1"/>
  <c r="X15" i="5"/>
  <c r="X16" i="5"/>
  <c r="CM14" i="2"/>
  <c r="CQ54" i="5" l="1"/>
  <c r="X54" i="5" s="1"/>
  <c r="X54" i="1"/>
  <c r="CL14" i="2"/>
  <c r="W21" i="2"/>
  <c r="CH53" i="5" l="1"/>
  <c r="CH52" i="5"/>
  <c r="CE53" i="5"/>
  <c r="CE52" i="5"/>
  <c r="CB53" i="5"/>
  <c r="CB52" i="5"/>
  <c r="BY53" i="5"/>
  <c r="BY52" i="5"/>
  <c r="BV53" i="5"/>
  <c r="BV52" i="5"/>
  <c r="BS53" i="5"/>
  <c r="BS52" i="5"/>
  <c r="BP53" i="5"/>
  <c r="BP52" i="5"/>
  <c r="CM16" i="5"/>
  <c r="CM15" i="5"/>
  <c r="CM14" i="5"/>
  <c r="CM13" i="5"/>
  <c r="CL16" i="5"/>
  <c r="CL15" i="5"/>
  <c r="CL14" i="5"/>
  <c r="CL13" i="5"/>
  <c r="CJ16" i="5"/>
  <c r="CJ15" i="5"/>
  <c r="CJ13" i="5"/>
  <c r="CI16" i="5"/>
  <c r="CI15" i="5"/>
  <c r="CI13" i="5"/>
  <c r="CG16" i="5"/>
  <c r="CG15" i="5"/>
  <c r="CG13" i="5"/>
  <c r="CF16" i="5"/>
  <c r="CF15" i="5"/>
  <c r="CF13" i="5"/>
  <c r="CD16" i="5"/>
  <c r="CD15" i="5"/>
  <c r="CD13" i="5"/>
  <c r="CC16" i="5"/>
  <c r="CC15" i="5"/>
  <c r="CC13" i="5"/>
  <c r="CA16" i="5"/>
  <c r="CA15" i="5"/>
  <c r="CA13" i="5"/>
  <c r="BZ16" i="5"/>
  <c r="BZ15" i="5"/>
  <c r="BZ13" i="5"/>
  <c r="BX16" i="5"/>
  <c r="BX15" i="5"/>
  <c r="BX13" i="5"/>
  <c r="BW16" i="5"/>
  <c r="BW15" i="5"/>
  <c r="BW13" i="5"/>
  <c r="BU16" i="5"/>
  <c r="BU15" i="5"/>
  <c r="BU13" i="5"/>
  <c r="BT16" i="5"/>
  <c r="BT15" i="5"/>
  <c r="BT13" i="5"/>
  <c r="BR16" i="5"/>
  <c r="BR15" i="5"/>
  <c r="BR14" i="5"/>
  <c r="BR13" i="5"/>
  <c r="BQ16" i="5"/>
  <c r="BQ15" i="5"/>
  <c r="BQ14" i="5"/>
  <c r="BQ13" i="5"/>
  <c r="BO16" i="5"/>
  <c r="BO15" i="5"/>
  <c r="BO14" i="5"/>
  <c r="BO13" i="5"/>
  <c r="BN16" i="5"/>
  <c r="BN15" i="5"/>
  <c r="BN14" i="5"/>
  <c r="BN13" i="5"/>
  <c r="BL16" i="5"/>
  <c r="BL15" i="5"/>
  <c r="BL14" i="5"/>
  <c r="BL13" i="5"/>
  <c r="BK16" i="5"/>
  <c r="BK15" i="5"/>
  <c r="BK14" i="5"/>
  <c r="BK13" i="5"/>
  <c r="BI16" i="5"/>
  <c r="BI15" i="5"/>
  <c r="BI14" i="5"/>
  <c r="BI13" i="5"/>
  <c r="BH16" i="5"/>
  <c r="BH15" i="5"/>
  <c r="BH14" i="5"/>
  <c r="BH13" i="5"/>
  <c r="BF16" i="5"/>
  <c r="BF15" i="5"/>
  <c r="BF14" i="5"/>
  <c r="BF13" i="5"/>
  <c r="BE16" i="5"/>
  <c r="BE15" i="5"/>
  <c r="BE14" i="5"/>
  <c r="BE13" i="5"/>
  <c r="BC16" i="5"/>
  <c r="BC15" i="5"/>
  <c r="BC14" i="5"/>
  <c r="BB16" i="5"/>
  <c r="BB15" i="5"/>
  <c r="BB14" i="5"/>
  <c r="AZ16" i="5"/>
  <c r="AZ15" i="5"/>
  <c r="AZ14" i="5"/>
  <c r="AY16" i="5"/>
  <c r="AY15" i="5"/>
  <c r="AY14" i="5"/>
  <c r="AW16" i="5"/>
  <c r="AW15" i="5"/>
  <c r="AW14" i="5"/>
  <c r="AW13" i="5"/>
  <c r="AV16" i="5"/>
  <c r="AV15" i="5"/>
  <c r="AV14" i="5"/>
  <c r="AV13" i="5"/>
  <c r="AT16" i="5"/>
  <c r="AT15" i="5"/>
  <c r="AT14" i="5"/>
  <c r="AT13" i="5"/>
  <c r="AS16" i="5"/>
  <c r="AS15" i="5"/>
  <c r="AS14" i="5"/>
  <c r="AS13" i="5"/>
  <c r="AQ16" i="5"/>
  <c r="AQ15" i="5"/>
  <c r="AQ14" i="5"/>
  <c r="AQ13" i="5"/>
  <c r="AP16" i="5"/>
  <c r="AP15" i="5"/>
  <c r="AP14" i="5"/>
  <c r="AP13" i="5"/>
  <c r="AN16" i="5"/>
  <c r="AN15" i="5"/>
  <c r="AN14" i="5"/>
  <c r="AN13" i="5"/>
  <c r="AM16" i="5"/>
  <c r="AM15" i="5"/>
  <c r="AM14" i="5"/>
  <c r="AM13" i="5"/>
  <c r="AS17" i="5" l="1"/>
  <c r="H23" i="5" s="1"/>
  <c r="AT17" i="5"/>
  <c r="H29" i="5" s="1"/>
  <c r="U53" i="5"/>
  <c r="T53" i="5"/>
  <c r="S53" i="5"/>
  <c r="R53" i="5"/>
  <c r="Q53" i="5"/>
  <c r="P53" i="5"/>
  <c r="O53" i="5"/>
  <c r="U52" i="5"/>
  <c r="T52" i="5"/>
  <c r="S52" i="5"/>
  <c r="R52" i="5"/>
  <c r="Q52" i="5"/>
  <c r="P52" i="5"/>
  <c r="O52" i="5"/>
  <c r="W28" i="5"/>
  <c r="V28" i="5"/>
  <c r="U28" i="5"/>
  <c r="T28" i="5"/>
  <c r="S28" i="5"/>
  <c r="R28" i="5"/>
  <c r="Q28" i="5"/>
  <c r="P28" i="5"/>
  <c r="O28" i="5"/>
  <c r="N28" i="5"/>
  <c r="M28" i="5"/>
  <c r="L28" i="5"/>
  <c r="I28" i="5"/>
  <c r="H28" i="5"/>
  <c r="G28" i="5"/>
  <c r="F28" i="5"/>
  <c r="W27" i="5"/>
  <c r="V27" i="5"/>
  <c r="U27" i="5"/>
  <c r="T27" i="5"/>
  <c r="S27" i="5"/>
  <c r="R27" i="5"/>
  <c r="Q27" i="5"/>
  <c r="P27" i="5"/>
  <c r="O27" i="5"/>
  <c r="N27" i="5"/>
  <c r="M27" i="5"/>
  <c r="L27" i="5"/>
  <c r="I27" i="5"/>
  <c r="H27" i="5"/>
  <c r="G27" i="5"/>
  <c r="F27" i="5"/>
  <c r="W26" i="5"/>
  <c r="P26" i="5"/>
  <c r="O26" i="5"/>
  <c r="N26" i="5"/>
  <c r="M26" i="5"/>
  <c r="L26" i="5"/>
  <c r="I26" i="5"/>
  <c r="H26" i="5"/>
  <c r="G26" i="5"/>
  <c r="F26" i="5"/>
  <c r="W25" i="5"/>
  <c r="V25" i="5"/>
  <c r="U25" i="5"/>
  <c r="T25" i="5"/>
  <c r="S25" i="5"/>
  <c r="R25" i="5"/>
  <c r="Q25" i="5"/>
  <c r="P25" i="5"/>
  <c r="O25" i="5"/>
  <c r="N25" i="5"/>
  <c r="M25" i="5"/>
  <c r="L25" i="5"/>
  <c r="I25" i="5"/>
  <c r="H25" i="5"/>
  <c r="G25" i="5"/>
  <c r="F25" i="5"/>
  <c r="W22" i="5"/>
  <c r="V22" i="5"/>
  <c r="U22" i="5"/>
  <c r="T22" i="5"/>
  <c r="S22" i="5"/>
  <c r="R22" i="5"/>
  <c r="Q22" i="5"/>
  <c r="P22" i="5"/>
  <c r="O22" i="5"/>
  <c r="N22" i="5"/>
  <c r="M22" i="5"/>
  <c r="L22" i="5"/>
  <c r="I22" i="5"/>
  <c r="H22" i="5"/>
  <c r="G22" i="5"/>
  <c r="F22" i="5"/>
  <c r="W21" i="5"/>
  <c r="V21" i="5"/>
  <c r="U21" i="5"/>
  <c r="T21" i="5"/>
  <c r="S21" i="5"/>
  <c r="R21" i="5"/>
  <c r="Q21" i="5"/>
  <c r="P21" i="5"/>
  <c r="O21" i="5"/>
  <c r="N21" i="5"/>
  <c r="M21" i="5"/>
  <c r="L21" i="5"/>
  <c r="I21" i="5"/>
  <c r="H21" i="5"/>
  <c r="G21" i="5"/>
  <c r="F21" i="5"/>
  <c r="W20" i="5"/>
  <c r="P20" i="5"/>
  <c r="O20" i="5"/>
  <c r="N20" i="5"/>
  <c r="M20" i="5"/>
  <c r="L20" i="5"/>
  <c r="I20" i="5"/>
  <c r="H20" i="5"/>
  <c r="G20" i="5"/>
  <c r="F20" i="5"/>
  <c r="W19" i="5"/>
  <c r="V19" i="5"/>
  <c r="U19" i="5"/>
  <c r="T19" i="5"/>
  <c r="S19" i="5"/>
  <c r="R19" i="5"/>
  <c r="Q19" i="5"/>
  <c r="P19" i="5"/>
  <c r="O19" i="5"/>
  <c r="N19" i="5"/>
  <c r="M19" i="5"/>
  <c r="L19" i="5"/>
  <c r="I19" i="5"/>
  <c r="H19" i="5"/>
  <c r="G19" i="5"/>
  <c r="F19" i="5"/>
  <c r="CM17" i="5"/>
  <c r="W29" i="5" s="1"/>
  <c r="CL17" i="5"/>
  <c r="W23" i="5" s="1"/>
  <c r="BR17" i="5"/>
  <c r="P29" i="5" s="1"/>
  <c r="BQ17" i="5"/>
  <c r="P23" i="5" s="1"/>
  <c r="BO17" i="5"/>
  <c r="O29" i="5" s="1"/>
  <c r="BN17" i="5"/>
  <c r="O23" i="5" s="1"/>
  <c r="BL17" i="5"/>
  <c r="N29" i="5" s="1"/>
  <c r="BK17" i="5"/>
  <c r="N23" i="5" s="1"/>
  <c r="BI17" i="5"/>
  <c r="M29" i="5" s="1"/>
  <c r="BH17" i="5"/>
  <c r="M23" i="5" s="1"/>
  <c r="BF17" i="5"/>
  <c r="L29" i="5" s="1"/>
  <c r="BE17" i="5"/>
  <c r="L23" i="5" s="1"/>
  <c r="BC17" i="5"/>
  <c r="BB17" i="5"/>
  <c r="AZ17" i="5"/>
  <c r="AY17" i="5"/>
  <c r="AW17" i="5"/>
  <c r="I29" i="5" s="1"/>
  <c r="AV17" i="5"/>
  <c r="I23" i="5" s="1"/>
  <c r="AQ17" i="5"/>
  <c r="G29" i="5" s="1"/>
  <c r="AP17" i="5"/>
  <c r="G23" i="5" s="1"/>
  <c r="AN17" i="5"/>
  <c r="F29" i="5" s="1"/>
  <c r="AM17" i="5"/>
  <c r="F23" i="5" s="1"/>
  <c r="CN16" i="5"/>
  <c r="CK16" i="5"/>
  <c r="CH16" i="5"/>
  <c r="CE16" i="5"/>
  <c r="CB16" i="5"/>
  <c r="BY16" i="5"/>
  <c r="BV16" i="5"/>
  <c r="BS16" i="5"/>
  <c r="BP16" i="5"/>
  <c r="BM16" i="5"/>
  <c r="BJ16" i="5"/>
  <c r="BG16" i="5"/>
  <c r="BD16" i="5"/>
  <c r="BA16" i="5"/>
  <c r="AX16" i="5"/>
  <c r="AU16" i="5"/>
  <c r="AR16" i="5"/>
  <c r="AO16" i="5"/>
  <c r="CN15" i="5"/>
  <c r="CK15" i="5"/>
  <c r="CH15" i="5"/>
  <c r="CE15" i="5"/>
  <c r="CB15" i="5"/>
  <c r="BY15" i="5"/>
  <c r="BV15" i="5"/>
  <c r="BS15" i="5"/>
  <c r="BP15" i="5"/>
  <c r="BM15" i="5"/>
  <c r="BJ15" i="5"/>
  <c r="BG15" i="5"/>
  <c r="BD15" i="5"/>
  <c r="BA15" i="5"/>
  <c r="AX15" i="5"/>
  <c r="AU15" i="5"/>
  <c r="AR15" i="5"/>
  <c r="AO15" i="5"/>
  <c r="CN14" i="5"/>
  <c r="BS14" i="5"/>
  <c r="BP14" i="5"/>
  <c r="BM14" i="5"/>
  <c r="BJ14" i="5"/>
  <c r="BG14" i="5"/>
  <c r="BD14" i="5"/>
  <c r="BA14" i="5"/>
  <c r="AX14" i="5"/>
  <c r="AU14" i="5"/>
  <c r="AR14" i="5"/>
  <c r="AO14" i="5"/>
  <c r="CN13" i="5"/>
  <c r="CK13" i="5"/>
  <c r="V13" i="5" s="1"/>
  <c r="CH13" i="5"/>
  <c r="U13" i="5" s="1"/>
  <c r="CE13" i="5"/>
  <c r="T13" i="5" s="1"/>
  <c r="CB13" i="5"/>
  <c r="BY13" i="5"/>
  <c r="R13" i="5" s="1"/>
  <c r="BV13" i="5"/>
  <c r="Q13" i="5" s="1"/>
  <c r="BS13" i="5"/>
  <c r="P13" i="5" s="1"/>
  <c r="BP13" i="5"/>
  <c r="O13" i="5" s="1"/>
  <c r="BM13" i="5"/>
  <c r="N13" i="5" s="1"/>
  <c r="BJ13" i="5"/>
  <c r="BG13" i="5"/>
  <c r="L13" i="5" s="1"/>
  <c r="AX13" i="5"/>
  <c r="AU13" i="5"/>
  <c r="H13" i="5" s="1"/>
  <c r="AR13" i="5"/>
  <c r="G13" i="5" s="1"/>
  <c r="AO13" i="5"/>
  <c r="F13" i="5" s="1"/>
  <c r="U53" i="4"/>
  <c r="U52" i="4"/>
  <c r="U53" i="3"/>
  <c r="U52" i="3"/>
  <c r="U53" i="2"/>
  <c r="U52" i="2"/>
  <c r="W28" i="4"/>
  <c r="W27" i="4"/>
  <c r="W26" i="4"/>
  <c r="W25" i="4"/>
  <c r="W22" i="4"/>
  <c r="W21" i="4"/>
  <c r="W20" i="4"/>
  <c r="W19" i="4"/>
  <c r="W28" i="3"/>
  <c r="W27" i="3"/>
  <c r="W26" i="3"/>
  <c r="W25" i="3"/>
  <c r="W22" i="3"/>
  <c r="W21" i="3"/>
  <c r="W20" i="3"/>
  <c r="W19" i="3"/>
  <c r="W28" i="2"/>
  <c r="W27" i="2"/>
  <c r="W26" i="2"/>
  <c r="W25" i="2"/>
  <c r="W22" i="2"/>
  <c r="W20" i="2"/>
  <c r="W19" i="2"/>
  <c r="CM17" i="4"/>
  <c r="W29" i="4" s="1"/>
  <c r="CL17" i="4"/>
  <c r="W23" i="4" s="1"/>
  <c r="CN16" i="4"/>
  <c r="CN15" i="4"/>
  <c r="CN14" i="4"/>
  <c r="CN13" i="4"/>
  <c r="W13" i="4" s="1"/>
  <c r="CM17" i="3"/>
  <c r="W29" i="3" s="1"/>
  <c r="CL17" i="3"/>
  <c r="W23" i="3" s="1"/>
  <c r="CN16" i="3"/>
  <c r="CN15" i="3"/>
  <c r="CN14" i="3"/>
  <c r="CN13" i="3"/>
  <c r="CM17" i="2"/>
  <c r="W29" i="2" s="1"/>
  <c r="CL17" i="2"/>
  <c r="W23" i="2" s="1"/>
  <c r="CN16" i="2"/>
  <c r="CN15" i="2"/>
  <c r="CN14" i="2"/>
  <c r="CN13" i="2"/>
  <c r="U53" i="1"/>
  <c r="W28" i="1"/>
  <c r="W27" i="1"/>
  <c r="W26" i="1"/>
  <c r="W22" i="1"/>
  <c r="W21" i="1"/>
  <c r="W20" i="1"/>
  <c r="W25" i="1"/>
  <c r="W16" i="5" l="1"/>
  <c r="W15" i="3"/>
  <c r="AR17" i="5"/>
  <c r="G17" i="5" s="1"/>
  <c r="BD17" i="5"/>
  <c r="BP17" i="5"/>
  <c r="O17" i="5" s="1"/>
  <c r="AU17" i="5"/>
  <c r="H17" i="5" s="1"/>
  <c r="BG17" i="5"/>
  <c r="L17" i="5" s="1"/>
  <c r="BS17" i="5"/>
  <c r="BS54" i="5" s="1"/>
  <c r="P54" i="5" s="1"/>
  <c r="S15" i="5"/>
  <c r="S13" i="5"/>
  <c r="AX17" i="5"/>
  <c r="I17" i="5" s="1"/>
  <c r="BJ17" i="5"/>
  <c r="M17" i="5" s="1"/>
  <c r="CN17" i="5"/>
  <c r="W17" i="5" s="1"/>
  <c r="AO17" i="5"/>
  <c r="F17" i="5" s="1"/>
  <c r="BA17" i="5"/>
  <c r="BM17" i="5"/>
  <c r="N17" i="5" s="1"/>
  <c r="W16" i="2"/>
  <c r="W14" i="3"/>
  <c r="W16" i="3"/>
  <c r="W13" i="3"/>
  <c r="W13" i="5"/>
  <c r="M13" i="5"/>
  <c r="I13" i="5"/>
  <c r="F16" i="5"/>
  <c r="H16" i="5"/>
  <c r="L16" i="5"/>
  <c r="N16" i="5"/>
  <c r="P16" i="5"/>
  <c r="R16" i="5"/>
  <c r="R15" i="5"/>
  <c r="T16" i="5"/>
  <c r="T15" i="5"/>
  <c r="V16" i="5"/>
  <c r="V15" i="5"/>
  <c r="F14" i="5"/>
  <c r="H14" i="5"/>
  <c r="L14" i="5"/>
  <c r="N14" i="5"/>
  <c r="P14" i="5"/>
  <c r="F15" i="5"/>
  <c r="H15" i="5"/>
  <c r="L15" i="5"/>
  <c r="N15" i="5"/>
  <c r="P15" i="5"/>
  <c r="W15" i="5"/>
  <c r="I16" i="5"/>
  <c r="M16" i="5"/>
  <c r="O16" i="5"/>
  <c r="Q16" i="5"/>
  <c r="S16" i="5"/>
  <c r="U16" i="5"/>
  <c r="G14" i="5"/>
  <c r="I14" i="5"/>
  <c r="M14" i="5"/>
  <c r="O14" i="5"/>
  <c r="W14" i="5"/>
  <c r="G15" i="5"/>
  <c r="I15" i="5"/>
  <c r="M15" i="5"/>
  <c r="O15" i="5"/>
  <c r="Q15" i="5"/>
  <c r="U15" i="5"/>
  <c r="G16" i="5"/>
  <c r="W15" i="4"/>
  <c r="W16" i="4"/>
  <c r="W14" i="4"/>
  <c r="CN17" i="3"/>
  <c r="CN17" i="2"/>
  <c r="W13" i="2"/>
  <c r="W15" i="2"/>
  <c r="W14" i="2"/>
  <c r="CN17" i="4"/>
  <c r="CM17" i="1"/>
  <c r="W29" i="1" s="1"/>
  <c r="CL17" i="1"/>
  <c r="W23" i="1" s="1"/>
  <c r="CN16" i="1"/>
  <c r="CN15" i="1"/>
  <c r="CN14" i="1"/>
  <c r="CN13" i="1"/>
  <c r="W13" i="1" s="1"/>
  <c r="W17" i="4" l="1"/>
  <c r="CN54" i="4"/>
  <c r="W54" i="4" s="1"/>
  <c r="W14" i="1"/>
  <c r="W17" i="2"/>
  <c r="CN54" i="2"/>
  <c r="W54" i="2" s="1"/>
  <c r="W17" i="3"/>
  <c r="CN54" i="3"/>
  <c r="W54" i="3" s="1"/>
  <c r="BP54" i="5"/>
  <c r="O54" i="5" s="1"/>
  <c r="P17" i="5"/>
  <c r="W16" i="1"/>
  <c r="W15" i="1"/>
  <c r="CN17" i="1"/>
  <c r="V27" i="4"/>
  <c r="W17" i="1" l="1"/>
  <c r="CN54" i="1"/>
  <c r="W54" i="1" s="1"/>
  <c r="CK16" i="4"/>
  <c r="CK15" i="4"/>
  <c r="CK14" i="4"/>
  <c r="CK13" i="4"/>
  <c r="CH16" i="4"/>
  <c r="CH15" i="4"/>
  <c r="CH14" i="4"/>
  <c r="CH13" i="4"/>
  <c r="CE16" i="4"/>
  <c r="CE15" i="4"/>
  <c r="CE14" i="4"/>
  <c r="CE13" i="4"/>
  <c r="CB16" i="4"/>
  <c r="CB15" i="4"/>
  <c r="CB14" i="4"/>
  <c r="CB13" i="4"/>
  <c r="BY16" i="4"/>
  <c r="BY15" i="4"/>
  <c r="BY14" i="4"/>
  <c r="BY13" i="4"/>
  <c r="BV16" i="4"/>
  <c r="BV15" i="4"/>
  <c r="BV14" i="4"/>
  <c r="BV13" i="4"/>
  <c r="BS16" i="4"/>
  <c r="BS15" i="4"/>
  <c r="BS14" i="4"/>
  <c r="BS13" i="4"/>
  <c r="BP16" i="4"/>
  <c r="BP15" i="4"/>
  <c r="BP14" i="4"/>
  <c r="BP13" i="4"/>
  <c r="BM16" i="4"/>
  <c r="BM15" i="4"/>
  <c r="BM14" i="4"/>
  <c r="BM13" i="4"/>
  <c r="BJ16" i="4"/>
  <c r="BJ15" i="4"/>
  <c r="BJ14" i="4"/>
  <c r="BJ13" i="4"/>
  <c r="BG16" i="4"/>
  <c r="BG15" i="4"/>
  <c r="BG14" i="4"/>
  <c r="BG13" i="4"/>
  <c r="BD16" i="4"/>
  <c r="BD15" i="4"/>
  <c r="BD14" i="4"/>
  <c r="BD13" i="4"/>
  <c r="BA16" i="4"/>
  <c r="BA15" i="4"/>
  <c r="BA14" i="4"/>
  <c r="BA13" i="4"/>
  <c r="AX16" i="4"/>
  <c r="AX15" i="4"/>
  <c r="AX14" i="4"/>
  <c r="AX13" i="4"/>
  <c r="AU16" i="4"/>
  <c r="AU15" i="4"/>
  <c r="AU14" i="4"/>
  <c r="AU13" i="4"/>
  <c r="AR16" i="4"/>
  <c r="AR15" i="4"/>
  <c r="AR14" i="4"/>
  <c r="AR13" i="4"/>
  <c r="AO16" i="4"/>
  <c r="AO15" i="4"/>
  <c r="AO14" i="4"/>
  <c r="AO13" i="4"/>
  <c r="CN54" i="5" l="1"/>
  <c r="W54" i="5" s="1"/>
  <c r="V28" i="4"/>
  <c r="L19" i="4"/>
  <c r="V28" i="3" l="1"/>
  <c r="T53" i="4"/>
  <c r="S53" i="4"/>
  <c r="R53" i="4"/>
  <c r="Q53" i="4"/>
  <c r="P53" i="4"/>
  <c r="O53" i="4"/>
  <c r="T52" i="4"/>
  <c r="S52" i="4"/>
  <c r="R52" i="4"/>
  <c r="Q52" i="4"/>
  <c r="P52" i="4"/>
  <c r="O52" i="4"/>
  <c r="CJ17" i="4"/>
  <c r="V29" i="4" s="1"/>
  <c r="CI17" i="4"/>
  <c r="V23" i="4" s="1"/>
  <c r="CG17" i="4"/>
  <c r="U29" i="4" s="1"/>
  <c r="CF17" i="4"/>
  <c r="U23" i="4" s="1"/>
  <c r="CD17" i="4"/>
  <c r="T29" i="4" s="1"/>
  <c r="CC17" i="4"/>
  <c r="T23" i="4" s="1"/>
  <c r="CA17" i="4"/>
  <c r="S29" i="4" s="1"/>
  <c r="BZ17" i="4"/>
  <c r="S23" i="4" s="1"/>
  <c r="BX17" i="4"/>
  <c r="R29" i="4" s="1"/>
  <c r="BW17" i="4"/>
  <c r="R23" i="4" s="1"/>
  <c r="BU17" i="4"/>
  <c r="Q29" i="4" s="1"/>
  <c r="BT17" i="4"/>
  <c r="Q23" i="4" s="1"/>
  <c r="BR17" i="4"/>
  <c r="P29" i="4" s="1"/>
  <c r="BQ17" i="4"/>
  <c r="P23" i="4" s="1"/>
  <c r="BO17" i="4"/>
  <c r="O29" i="4" s="1"/>
  <c r="BN17" i="4"/>
  <c r="O23" i="4" s="1"/>
  <c r="BL17" i="4"/>
  <c r="N29" i="4" s="1"/>
  <c r="BK17" i="4"/>
  <c r="N23" i="4" s="1"/>
  <c r="BI17" i="4"/>
  <c r="M29" i="4" s="1"/>
  <c r="BH17" i="4"/>
  <c r="M23" i="4" s="1"/>
  <c r="BF17" i="4"/>
  <c r="L29" i="4" s="1"/>
  <c r="BE17" i="4"/>
  <c r="L23" i="4" s="1"/>
  <c r="BC17" i="4"/>
  <c r="K29" i="4" s="1"/>
  <c r="BB17" i="4"/>
  <c r="K23" i="4" s="1"/>
  <c r="AZ17" i="4"/>
  <c r="J29" i="4" s="1"/>
  <c r="AY17" i="4"/>
  <c r="J23" i="4" s="1"/>
  <c r="AW17" i="4"/>
  <c r="I29" i="4" s="1"/>
  <c r="AV17" i="4"/>
  <c r="I23" i="4" s="1"/>
  <c r="AT17" i="4"/>
  <c r="H29" i="4" s="1"/>
  <c r="AS17" i="4"/>
  <c r="H23" i="4" s="1"/>
  <c r="AQ17" i="4"/>
  <c r="G29" i="4" s="1"/>
  <c r="AP17" i="4"/>
  <c r="G23" i="4" s="1"/>
  <c r="AN17" i="4"/>
  <c r="F29" i="4" s="1"/>
  <c r="AM17" i="4"/>
  <c r="F23" i="4" s="1"/>
  <c r="V22" i="4"/>
  <c r="U28" i="4"/>
  <c r="U22" i="4"/>
  <c r="T28" i="4"/>
  <c r="T22" i="4"/>
  <c r="S28" i="4"/>
  <c r="S22" i="4"/>
  <c r="R28" i="4"/>
  <c r="R22" i="4"/>
  <c r="Q28" i="4"/>
  <c r="Q22" i="4"/>
  <c r="P28" i="4"/>
  <c r="P22" i="4"/>
  <c r="O28" i="4"/>
  <c r="O22" i="4"/>
  <c r="N28" i="4"/>
  <c r="N22" i="4"/>
  <c r="M28" i="4"/>
  <c r="M22" i="4"/>
  <c r="L28" i="4"/>
  <c r="L22" i="4"/>
  <c r="K28" i="4"/>
  <c r="K22" i="4"/>
  <c r="J28" i="4"/>
  <c r="J22" i="4"/>
  <c r="I28" i="4"/>
  <c r="I22" i="4"/>
  <c r="H28" i="4"/>
  <c r="H22" i="4"/>
  <c r="G28" i="4"/>
  <c r="G22" i="4"/>
  <c r="F28" i="4"/>
  <c r="F22" i="4"/>
  <c r="V21" i="4"/>
  <c r="U27" i="4"/>
  <c r="U21" i="4"/>
  <c r="T27" i="4"/>
  <c r="T21" i="4"/>
  <c r="S27" i="4"/>
  <c r="S21" i="4"/>
  <c r="R27" i="4"/>
  <c r="R21" i="4"/>
  <c r="Q27" i="4"/>
  <c r="Q21" i="4"/>
  <c r="P27" i="4"/>
  <c r="P21" i="4"/>
  <c r="O27" i="4"/>
  <c r="O21" i="4"/>
  <c r="N27" i="4"/>
  <c r="N21" i="4"/>
  <c r="M27" i="4"/>
  <c r="M21" i="4"/>
  <c r="L27" i="4"/>
  <c r="L21" i="4"/>
  <c r="K27" i="4"/>
  <c r="K21" i="4"/>
  <c r="J27" i="4"/>
  <c r="J21" i="4"/>
  <c r="I27" i="4"/>
  <c r="I21" i="4"/>
  <c r="H27" i="4"/>
  <c r="H21" i="4"/>
  <c r="G27" i="4"/>
  <c r="G21" i="4"/>
  <c r="F27" i="4"/>
  <c r="F21" i="4"/>
  <c r="V26" i="4"/>
  <c r="V20" i="4"/>
  <c r="U26" i="4"/>
  <c r="U20" i="4"/>
  <c r="T26" i="4"/>
  <c r="T20" i="4"/>
  <c r="S26" i="4"/>
  <c r="S20" i="4"/>
  <c r="R26" i="4"/>
  <c r="R20" i="4"/>
  <c r="Q26" i="4"/>
  <c r="Q20" i="4"/>
  <c r="P26" i="4"/>
  <c r="P20" i="4"/>
  <c r="O26" i="4"/>
  <c r="O20" i="4"/>
  <c r="N26" i="4"/>
  <c r="N20" i="4"/>
  <c r="M26" i="4"/>
  <c r="M20" i="4"/>
  <c r="L26" i="4"/>
  <c r="L20" i="4"/>
  <c r="K26" i="4"/>
  <c r="K20" i="4"/>
  <c r="J26" i="4"/>
  <c r="J20" i="4"/>
  <c r="I26" i="4"/>
  <c r="I20" i="4"/>
  <c r="H26" i="4"/>
  <c r="H20" i="4"/>
  <c r="G26" i="4"/>
  <c r="G20" i="4"/>
  <c r="F26" i="4"/>
  <c r="F20" i="4"/>
  <c r="V16" i="4"/>
  <c r="S13" i="4"/>
  <c r="Q13" i="4"/>
  <c r="O13" i="4"/>
  <c r="M13" i="4"/>
  <c r="K13" i="4"/>
  <c r="I13" i="4"/>
  <c r="V25" i="4"/>
  <c r="V19" i="4"/>
  <c r="U13" i="4"/>
  <c r="U25" i="4"/>
  <c r="U19" i="4"/>
  <c r="T25" i="4"/>
  <c r="T19" i="4"/>
  <c r="S25" i="4"/>
  <c r="S19" i="4"/>
  <c r="R25" i="4"/>
  <c r="R19" i="4"/>
  <c r="Q25" i="4"/>
  <c r="Q19" i="4"/>
  <c r="P25" i="4"/>
  <c r="P19" i="4"/>
  <c r="O25" i="4"/>
  <c r="O19" i="4"/>
  <c r="N25" i="4"/>
  <c r="N19" i="4"/>
  <c r="M25" i="4"/>
  <c r="M19" i="4"/>
  <c r="L25" i="4"/>
  <c r="K25" i="4"/>
  <c r="K19" i="4"/>
  <c r="J25" i="4"/>
  <c r="J19" i="4"/>
  <c r="I25" i="4"/>
  <c r="I19" i="4"/>
  <c r="H25" i="4"/>
  <c r="H19" i="4"/>
  <c r="G25" i="4"/>
  <c r="G19" i="4"/>
  <c r="F25" i="4"/>
  <c r="F19" i="4"/>
  <c r="CB16" i="3"/>
  <c r="CK16" i="3"/>
  <c r="CK15" i="3"/>
  <c r="CK14" i="3"/>
  <c r="CK13" i="3"/>
  <c r="CH16" i="3"/>
  <c r="CH15" i="3"/>
  <c r="CH14" i="3"/>
  <c r="CH13" i="3"/>
  <c r="CE16" i="3"/>
  <c r="CE15" i="3"/>
  <c r="CE14" i="3"/>
  <c r="CE13" i="3"/>
  <c r="CB15" i="3"/>
  <c r="CB14" i="3"/>
  <c r="CB13" i="3"/>
  <c r="BY16" i="3"/>
  <c r="BY15" i="3"/>
  <c r="BY14" i="3"/>
  <c r="BY13" i="3"/>
  <c r="BV16" i="3"/>
  <c r="BV15" i="3"/>
  <c r="BV14" i="3"/>
  <c r="BV13" i="3"/>
  <c r="BS16" i="3"/>
  <c r="BS15" i="3"/>
  <c r="BS14" i="3"/>
  <c r="BS13" i="3"/>
  <c r="BP16" i="3"/>
  <c r="BP15" i="3"/>
  <c r="BP14" i="3"/>
  <c r="BP13" i="3"/>
  <c r="BM16" i="3"/>
  <c r="BM15" i="3"/>
  <c r="BM14" i="3"/>
  <c r="BM13" i="3"/>
  <c r="BJ16" i="3"/>
  <c r="BJ15" i="3"/>
  <c r="BJ14" i="3"/>
  <c r="BJ13" i="3"/>
  <c r="BG16" i="3"/>
  <c r="BG15" i="3"/>
  <c r="BG14" i="3"/>
  <c r="BG13" i="3"/>
  <c r="BD16" i="3"/>
  <c r="BD15" i="3"/>
  <c r="BD14" i="3"/>
  <c r="BA16" i="3"/>
  <c r="BA15" i="3"/>
  <c r="BA14" i="3"/>
  <c r="BA13" i="3"/>
  <c r="AX16" i="3"/>
  <c r="AX15" i="3"/>
  <c r="AX14" i="3"/>
  <c r="AX13" i="3"/>
  <c r="AU16" i="3"/>
  <c r="AU15" i="3"/>
  <c r="AU14" i="3"/>
  <c r="AU13" i="3"/>
  <c r="AR16" i="3"/>
  <c r="AR15" i="3"/>
  <c r="AR14" i="3"/>
  <c r="AR13" i="3"/>
  <c r="G14" i="4" l="1"/>
  <c r="AO17" i="4"/>
  <c r="F17" i="4" s="1"/>
  <c r="AU17" i="4"/>
  <c r="H17" i="4" s="1"/>
  <c r="BA17" i="4"/>
  <c r="BG17" i="4"/>
  <c r="L17" i="4" s="1"/>
  <c r="BM17" i="4"/>
  <c r="N17" i="4" s="1"/>
  <c r="BS17" i="4"/>
  <c r="P17" i="4" s="1"/>
  <c r="BY17" i="4"/>
  <c r="R17" i="4" s="1"/>
  <c r="CE17" i="4"/>
  <c r="T17" i="4" s="1"/>
  <c r="CK17" i="4"/>
  <c r="G13" i="4"/>
  <c r="J17" i="4"/>
  <c r="F13" i="4"/>
  <c r="H13" i="4"/>
  <c r="J13" i="4"/>
  <c r="L13" i="4"/>
  <c r="N13" i="4"/>
  <c r="AR17" i="4"/>
  <c r="G17" i="4" s="1"/>
  <c r="AX17" i="4"/>
  <c r="I17" i="4" s="1"/>
  <c r="BD17" i="4"/>
  <c r="K17" i="4" s="1"/>
  <c r="BJ17" i="4"/>
  <c r="M17" i="4" s="1"/>
  <c r="BP17" i="4"/>
  <c r="BP54" i="4" s="1"/>
  <c r="O54" i="4" s="1"/>
  <c r="BV17" i="4"/>
  <c r="BV54" i="4" s="1"/>
  <c r="Q54" i="4" s="1"/>
  <c r="CB17" i="4"/>
  <c r="CB54" i="4" s="1"/>
  <c r="S54" i="4" s="1"/>
  <c r="CH17" i="4"/>
  <c r="P13" i="4"/>
  <c r="R13" i="4"/>
  <c r="T13" i="4"/>
  <c r="V13" i="4"/>
  <c r="F14" i="4"/>
  <c r="H14" i="4"/>
  <c r="J14" i="4"/>
  <c r="L14" i="4"/>
  <c r="N14" i="4"/>
  <c r="P14" i="4"/>
  <c r="R14" i="4"/>
  <c r="T14" i="4"/>
  <c r="V14" i="4"/>
  <c r="F15" i="4"/>
  <c r="H15" i="4"/>
  <c r="J15" i="4"/>
  <c r="L15" i="4"/>
  <c r="N15" i="4"/>
  <c r="P15" i="4"/>
  <c r="R15" i="4"/>
  <c r="T15" i="4"/>
  <c r="V15" i="4"/>
  <c r="F16" i="4"/>
  <c r="H16" i="4"/>
  <c r="J16" i="4"/>
  <c r="L16" i="4"/>
  <c r="N16" i="4"/>
  <c r="P16" i="4"/>
  <c r="R16" i="4"/>
  <c r="T16" i="4"/>
  <c r="I14" i="4"/>
  <c r="K14" i="4"/>
  <c r="M14" i="4"/>
  <c r="O14" i="4"/>
  <c r="Q14" i="4"/>
  <c r="S14" i="4"/>
  <c r="U14" i="4"/>
  <c r="G15" i="4"/>
  <c r="I15" i="4"/>
  <c r="K15" i="4"/>
  <c r="M15" i="4"/>
  <c r="O15" i="4"/>
  <c r="Q15" i="4"/>
  <c r="S15" i="4"/>
  <c r="U15" i="4"/>
  <c r="G16" i="4"/>
  <c r="I16" i="4"/>
  <c r="K16" i="4"/>
  <c r="M16" i="4"/>
  <c r="O16" i="4"/>
  <c r="Q16" i="4"/>
  <c r="S16" i="4"/>
  <c r="U16" i="4"/>
  <c r="AO16" i="3"/>
  <c r="AO15" i="3"/>
  <c r="AO14" i="3"/>
  <c r="AO13" i="3"/>
  <c r="V28" i="2"/>
  <c r="V17" i="4" l="1"/>
  <c r="CK54" i="4"/>
  <c r="V54" i="4" s="1"/>
  <c r="BS54" i="4"/>
  <c r="P54" i="4" s="1"/>
  <c r="U17" i="4"/>
  <c r="CH54" i="4"/>
  <c r="U54" i="4" s="1"/>
  <c r="Q17" i="4"/>
  <c r="BY54" i="4"/>
  <c r="R54" i="4" s="1"/>
  <c r="CE54" i="4"/>
  <c r="T54" i="4" s="1"/>
  <c r="S17" i="4"/>
  <c r="O17" i="4"/>
  <c r="T53" i="3"/>
  <c r="S53" i="3"/>
  <c r="R53" i="3"/>
  <c r="Q53" i="3"/>
  <c r="P53" i="3"/>
  <c r="O53" i="3"/>
  <c r="T52" i="3"/>
  <c r="S52" i="3"/>
  <c r="R52" i="3"/>
  <c r="Q52" i="3"/>
  <c r="P52" i="3"/>
  <c r="O52" i="3"/>
  <c r="CJ17" i="3"/>
  <c r="V29" i="3" s="1"/>
  <c r="CI17" i="3"/>
  <c r="V23" i="3" s="1"/>
  <c r="CG17" i="3"/>
  <c r="U29" i="3" s="1"/>
  <c r="CF17" i="3"/>
  <c r="U23" i="3" s="1"/>
  <c r="CD17" i="3"/>
  <c r="T29" i="3" s="1"/>
  <c r="CC17" i="3"/>
  <c r="T23" i="3" s="1"/>
  <c r="CA17" i="3"/>
  <c r="S29" i="3" s="1"/>
  <c r="BZ17" i="3"/>
  <c r="S23" i="3" s="1"/>
  <c r="BX17" i="3"/>
  <c r="R29" i="3" s="1"/>
  <c r="BW17" i="3"/>
  <c r="R23" i="3" s="1"/>
  <c r="BU17" i="3"/>
  <c r="Q29" i="3" s="1"/>
  <c r="BT17" i="3"/>
  <c r="Q23" i="3" s="1"/>
  <c r="BR17" i="3"/>
  <c r="P29" i="3" s="1"/>
  <c r="BQ17" i="3"/>
  <c r="P23" i="3" s="1"/>
  <c r="BO17" i="3"/>
  <c r="O29" i="3" s="1"/>
  <c r="BN17" i="3"/>
  <c r="O23" i="3" s="1"/>
  <c r="BL17" i="3"/>
  <c r="N29" i="3" s="1"/>
  <c r="BK17" i="3"/>
  <c r="N23" i="3" s="1"/>
  <c r="BI17" i="3"/>
  <c r="M29" i="3" s="1"/>
  <c r="BH17" i="3"/>
  <c r="M23" i="3" s="1"/>
  <c r="BF17" i="3"/>
  <c r="L29" i="3" s="1"/>
  <c r="BE17" i="3"/>
  <c r="L23" i="3" s="1"/>
  <c r="BC17" i="3"/>
  <c r="K29" i="3" s="1"/>
  <c r="BB17" i="3"/>
  <c r="AZ17" i="3"/>
  <c r="AY17" i="3"/>
  <c r="J23" i="3" s="1"/>
  <c r="AW17" i="3"/>
  <c r="AV17" i="3"/>
  <c r="AT17" i="3"/>
  <c r="AS17" i="3"/>
  <c r="H23" i="3" s="1"/>
  <c r="AQ17" i="3"/>
  <c r="AP17" i="3"/>
  <c r="AN17" i="3"/>
  <c r="AM17" i="3"/>
  <c r="F23" i="3" s="1"/>
  <c r="V22" i="3"/>
  <c r="U28" i="3"/>
  <c r="U22" i="3"/>
  <c r="T28" i="3"/>
  <c r="T22" i="3"/>
  <c r="S28" i="3"/>
  <c r="S22" i="3"/>
  <c r="R28" i="3"/>
  <c r="R22" i="3"/>
  <c r="Q28" i="3"/>
  <c r="Q22" i="3"/>
  <c r="P28" i="3"/>
  <c r="P22" i="3"/>
  <c r="O28" i="3"/>
  <c r="O22" i="3"/>
  <c r="N28" i="3"/>
  <c r="N22" i="3"/>
  <c r="M28" i="3"/>
  <c r="M22" i="3"/>
  <c r="L28" i="3"/>
  <c r="L22" i="3"/>
  <c r="K28" i="3"/>
  <c r="J28" i="3"/>
  <c r="J22" i="3"/>
  <c r="I28" i="3"/>
  <c r="I22" i="3"/>
  <c r="H28" i="3"/>
  <c r="H22" i="3"/>
  <c r="G28" i="3"/>
  <c r="G22" i="3"/>
  <c r="F28" i="3"/>
  <c r="F22" i="3"/>
  <c r="V27" i="3"/>
  <c r="V21" i="3"/>
  <c r="U27" i="3"/>
  <c r="U21" i="3"/>
  <c r="T27" i="3"/>
  <c r="T21" i="3"/>
  <c r="S27" i="3"/>
  <c r="S21" i="3"/>
  <c r="R27" i="3"/>
  <c r="R21" i="3"/>
  <c r="Q27" i="3"/>
  <c r="Q21" i="3"/>
  <c r="P27" i="3"/>
  <c r="P21" i="3"/>
  <c r="O27" i="3"/>
  <c r="O21" i="3"/>
  <c r="N27" i="3"/>
  <c r="N21" i="3"/>
  <c r="M27" i="3"/>
  <c r="M21" i="3"/>
  <c r="L27" i="3"/>
  <c r="L21" i="3"/>
  <c r="K27" i="3"/>
  <c r="J27" i="3"/>
  <c r="J21" i="3"/>
  <c r="I27" i="3"/>
  <c r="I21" i="3"/>
  <c r="H27" i="3"/>
  <c r="H21" i="3"/>
  <c r="G27" i="3"/>
  <c r="G21" i="3"/>
  <c r="F27" i="3"/>
  <c r="F21" i="3"/>
  <c r="CK17" i="3"/>
  <c r="CK54" i="3" s="1"/>
  <c r="CH17" i="3"/>
  <c r="CH54" i="3" s="1"/>
  <c r="U54" i="3" s="1"/>
  <c r="CE17" i="3"/>
  <c r="CB17" i="3"/>
  <c r="BY17" i="3"/>
  <c r="BV17" i="3"/>
  <c r="BS17" i="3"/>
  <c r="BP17" i="3"/>
  <c r="BM17" i="3"/>
  <c r="BJ17" i="3"/>
  <c r="BG17" i="3"/>
  <c r="BD17" i="3"/>
  <c r="BA17" i="3"/>
  <c r="AX17" i="3"/>
  <c r="AU17" i="3"/>
  <c r="AR17" i="3"/>
  <c r="AO17" i="3"/>
  <c r="V26" i="3"/>
  <c r="V20" i="3"/>
  <c r="U26" i="3"/>
  <c r="U20" i="3"/>
  <c r="T26" i="3"/>
  <c r="T20" i="3"/>
  <c r="S26" i="3"/>
  <c r="S20" i="3"/>
  <c r="R26" i="3"/>
  <c r="R20" i="3"/>
  <c r="Q26" i="3"/>
  <c r="Q20" i="3"/>
  <c r="P26" i="3"/>
  <c r="P20" i="3"/>
  <c r="O26" i="3"/>
  <c r="O20" i="3"/>
  <c r="N26" i="3"/>
  <c r="N20" i="3"/>
  <c r="M26" i="3"/>
  <c r="M20" i="3"/>
  <c r="L26" i="3"/>
  <c r="L20" i="3"/>
  <c r="K26" i="3"/>
  <c r="J26" i="3"/>
  <c r="J20" i="3"/>
  <c r="I26" i="3"/>
  <c r="I20" i="3"/>
  <c r="H26" i="3"/>
  <c r="H20" i="3"/>
  <c r="G26" i="3"/>
  <c r="G20" i="3"/>
  <c r="F26" i="3"/>
  <c r="F20" i="3"/>
  <c r="V13" i="3"/>
  <c r="T13" i="3"/>
  <c r="S13" i="3"/>
  <c r="R13" i="3"/>
  <c r="Q14" i="3"/>
  <c r="P13" i="3"/>
  <c r="O13" i="3"/>
  <c r="N13" i="3"/>
  <c r="M14" i="3"/>
  <c r="L13" i="3"/>
  <c r="BB13" i="3"/>
  <c r="BD13" i="3" s="1"/>
  <c r="J13" i="3"/>
  <c r="H13" i="3"/>
  <c r="F13" i="3"/>
  <c r="V25" i="3"/>
  <c r="V19" i="3"/>
  <c r="U13" i="3"/>
  <c r="U25" i="3"/>
  <c r="U19" i="3"/>
  <c r="T25" i="3"/>
  <c r="T19" i="3"/>
  <c r="S25" i="3"/>
  <c r="S19" i="3"/>
  <c r="R25" i="3"/>
  <c r="R19" i="3"/>
  <c r="Q25" i="3"/>
  <c r="Q19" i="3"/>
  <c r="P25" i="3"/>
  <c r="P19" i="3"/>
  <c r="O25" i="3"/>
  <c r="O19" i="3"/>
  <c r="N25" i="3"/>
  <c r="N19" i="3"/>
  <c r="M25" i="3"/>
  <c r="M19" i="3"/>
  <c r="L25" i="3"/>
  <c r="L19" i="3"/>
  <c r="K25" i="3"/>
  <c r="J25" i="3"/>
  <c r="J19" i="3"/>
  <c r="I25" i="3"/>
  <c r="I19" i="3"/>
  <c r="H25" i="3"/>
  <c r="H19" i="3"/>
  <c r="G25" i="3"/>
  <c r="G19" i="3"/>
  <c r="F25" i="3"/>
  <c r="F19" i="3"/>
  <c r="V54" i="3" l="1"/>
  <c r="M13" i="3"/>
  <c r="Q13" i="3"/>
  <c r="G23" i="3"/>
  <c r="I23" i="3"/>
  <c r="M17" i="3"/>
  <c r="O17" i="3"/>
  <c r="Q17" i="3"/>
  <c r="S17" i="3"/>
  <c r="U17" i="3"/>
  <c r="O14" i="3"/>
  <c r="F29" i="3"/>
  <c r="G29" i="3"/>
  <c r="H29" i="3"/>
  <c r="I29" i="3"/>
  <c r="J29" i="3"/>
  <c r="G14" i="3"/>
  <c r="I14" i="3"/>
  <c r="K20" i="3"/>
  <c r="S14" i="3"/>
  <c r="U14" i="3"/>
  <c r="BS54" i="3"/>
  <c r="P54" i="3" s="1"/>
  <c r="BY54" i="3"/>
  <c r="R54" i="3" s="1"/>
  <c r="CE54" i="3"/>
  <c r="T54" i="3" s="1"/>
  <c r="G15" i="3"/>
  <c r="I15" i="3"/>
  <c r="K21" i="3"/>
  <c r="M15" i="3"/>
  <c r="O15" i="3"/>
  <c r="Q15" i="3"/>
  <c r="S15" i="3"/>
  <c r="U15" i="3"/>
  <c r="G16" i="3"/>
  <c r="I16" i="3"/>
  <c r="K22" i="3"/>
  <c r="M16" i="3"/>
  <c r="O16" i="3"/>
  <c r="Q16" i="3"/>
  <c r="S16" i="3"/>
  <c r="U16" i="3"/>
  <c r="G17" i="3"/>
  <c r="I17" i="3"/>
  <c r="K23" i="3"/>
  <c r="G13" i="3"/>
  <c r="I13" i="3"/>
  <c r="K19" i="3"/>
  <c r="F14" i="3"/>
  <c r="H14" i="3"/>
  <c r="J14" i="3"/>
  <c r="L14" i="3"/>
  <c r="N14" i="3"/>
  <c r="P14" i="3"/>
  <c r="R14" i="3"/>
  <c r="T14" i="3"/>
  <c r="V14" i="3"/>
  <c r="BP54" i="3"/>
  <c r="O54" i="3" s="1"/>
  <c r="BV54" i="3"/>
  <c r="Q54" i="3" s="1"/>
  <c r="CB54" i="3"/>
  <c r="S54" i="3" s="1"/>
  <c r="F15" i="3"/>
  <c r="H15" i="3"/>
  <c r="J15" i="3"/>
  <c r="L15" i="3"/>
  <c r="N15" i="3"/>
  <c r="P15" i="3"/>
  <c r="R15" i="3"/>
  <c r="T15" i="3"/>
  <c r="V15" i="3"/>
  <c r="F16" i="3"/>
  <c r="H16" i="3"/>
  <c r="J16" i="3"/>
  <c r="L16" i="3"/>
  <c r="N16" i="3"/>
  <c r="P16" i="3"/>
  <c r="R16" i="3"/>
  <c r="T16" i="3"/>
  <c r="V16" i="3"/>
  <c r="F17" i="3"/>
  <c r="H17" i="3"/>
  <c r="J17" i="3"/>
  <c r="L17" i="3"/>
  <c r="N17" i="3"/>
  <c r="P17" i="3"/>
  <c r="R17" i="3"/>
  <c r="T17" i="3"/>
  <c r="V17" i="3"/>
  <c r="CK16" i="2"/>
  <c r="CK15" i="2"/>
  <c r="CK13" i="2"/>
  <c r="CH16" i="2"/>
  <c r="CH15" i="2"/>
  <c r="CH13" i="2"/>
  <c r="CE16" i="2"/>
  <c r="CE15" i="2"/>
  <c r="CE13" i="2"/>
  <c r="CB16" i="2"/>
  <c r="CB15" i="2"/>
  <c r="CB13" i="2"/>
  <c r="BY16" i="2"/>
  <c r="BY15" i="2"/>
  <c r="BY13" i="2"/>
  <c r="BV16" i="2"/>
  <c r="BV15" i="2"/>
  <c r="BV13" i="2"/>
  <c r="BS16" i="2"/>
  <c r="BS15" i="2"/>
  <c r="BS14" i="2"/>
  <c r="BS13" i="2"/>
  <c r="BP16" i="2"/>
  <c r="BP15" i="2"/>
  <c r="BP14" i="2"/>
  <c r="BP13" i="2"/>
  <c r="BM16" i="2"/>
  <c r="BM15" i="2"/>
  <c r="BM14" i="2"/>
  <c r="BM13" i="2"/>
  <c r="BJ16" i="2"/>
  <c r="BJ15" i="2"/>
  <c r="BJ14" i="2"/>
  <c r="BJ13" i="2"/>
  <c r="BG16" i="2"/>
  <c r="BG15" i="2"/>
  <c r="BG14" i="2"/>
  <c r="BG13" i="2"/>
  <c r="BD16" i="2"/>
  <c r="BD15" i="2"/>
  <c r="BD14" i="2"/>
  <c r="BA16" i="2"/>
  <c r="BA15" i="2"/>
  <c r="BA14" i="2"/>
  <c r="BA13" i="2"/>
  <c r="AX16" i="2"/>
  <c r="AX15" i="2"/>
  <c r="AX14" i="2"/>
  <c r="AX13" i="2"/>
  <c r="AU16" i="2"/>
  <c r="AU15" i="2"/>
  <c r="AU14" i="2"/>
  <c r="AU13" i="2"/>
  <c r="AR16" i="2"/>
  <c r="AR15" i="2"/>
  <c r="AR14" i="2"/>
  <c r="AR13" i="2"/>
  <c r="AO16" i="2"/>
  <c r="AO15" i="2"/>
  <c r="AO14" i="2"/>
  <c r="AO13" i="2"/>
  <c r="AM17" i="2"/>
  <c r="K13" i="3" l="1"/>
  <c r="K17" i="3"/>
  <c r="K16" i="3"/>
  <c r="K15" i="3"/>
  <c r="K14" i="3"/>
  <c r="M19" i="2"/>
  <c r="M25" i="2"/>
  <c r="M20" i="2"/>
  <c r="M26" i="2"/>
  <c r="M21" i="2"/>
  <c r="M27" i="2"/>
  <c r="M22" i="2"/>
  <c r="M28" i="2"/>
  <c r="Q27" i="1"/>
  <c r="Q20" i="1"/>
  <c r="Q19" i="1"/>
  <c r="T53" i="2" l="1"/>
  <c r="S53" i="2"/>
  <c r="R53" i="2"/>
  <c r="Q53" i="2"/>
  <c r="P53" i="2"/>
  <c r="O53" i="2"/>
  <c r="T52" i="2"/>
  <c r="S52" i="2"/>
  <c r="R52" i="2"/>
  <c r="Q52" i="2"/>
  <c r="P52" i="2"/>
  <c r="O52" i="2"/>
  <c r="BR17" i="2"/>
  <c r="P29" i="2" s="1"/>
  <c r="BQ17" i="2"/>
  <c r="BO17" i="2"/>
  <c r="BN17" i="2"/>
  <c r="O23" i="2" s="1"/>
  <c r="BL17" i="2"/>
  <c r="N29" i="2" s="1"/>
  <c r="BK17" i="2"/>
  <c r="N23" i="2" s="1"/>
  <c r="BI17" i="2"/>
  <c r="M29" i="2" s="1"/>
  <c r="BH17" i="2"/>
  <c r="M23" i="2" s="1"/>
  <c r="BF17" i="2"/>
  <c r="L29" i="2" s="1"/>
  <c r="BE17" i="2"/>
  <c r="BC17" i="2"/>
  <c r="BB17" i="2"/>
  <c r="AZ17" i="2"/>
  <c r="J29" i="2" s="1"/>
  <c r="AY17" i="2"/>
  <c r="J23" i="2" s="1"/>
  <c r="AW17" i="2"/>
  <c r="AV17" i="2"/>
  <c r="I23" i="2" s="1"/>
  <c r="AT17" i="2"/>
  <c r="H29" i="2" s="1"/>
  <c r="AS17" i="2"/>
  <c r="AQ17" i="2"/>
  <c r="AP17" i="2"/>
  <c r="G23" i="2" s="1"/>
  <c r="AN17" i="2"/>
  <c r="F29" i="2" s="1"/>
  <c r="F23" i="2"/>
  <c r="V22" i="2"/>
  <c r="U28" i="2"/>
  <c r="U22" i="2"/>
  <c r="T28" i="2"/>
  <c r="T22" i="2"/>
  <c r="S28" i="2"/>
  <c r="S22" i="2"/>
  <c r="R28" i="2"/>
  <c r="R22" i="2"/>
  <c r="Q28" i="2"/>
  <c r="Q22" i="2"/>
  <c r="P28" i="2"/>
  <c r="P22" i="2"/>
  <c r="O28" i="2"/>
  <c r="O22" i="2"/>
  <c r="N28" i="2"/>
  <c r="N22" i="2"/>
  <c r="L28" i="2"/>
  <c r="L22" i="2"/>
  <c r="J28" i="2"/>
  <c r="J22" i="2"/>
  <c r="I28" i="2"/>
  <c r="I22" i="2"/>
  <c r="H28" i="2"/>
  <c r="H22" i="2"/>
  <c r="G28" i="2"/>
  <c r="G22" i="2"/>
  <c r="F28" i="2"/>
  <c r="F22" i="2"/>
  <c r="V27" i="2"/>
  <c r="V21" i="2"/>
  <c r="U27" i="2"/>
  <c r="U21" i="2"/>
  <c r="T27" i="2"/>
  <c r="T21" i="2"/>
  <c r="S27" i="2"/>
  <c r="S21" i="2"/>
  <c r="R27" i="2"/>
  <c r="R21" i="2"/>
  <c r="Q27" i="2"/>
  <c r="Q21" i="2"/>
  <c r="P27" i="2"/>
  <c r="P21" i="2"/>
  <c r="O27" i="2"/>
  <c r="O21" i="2"/>
  <c r="N27" i="2"/>
  <c r="N21" i="2"/>
  <c r="L27" i="2"/>
  <c r="L21" i="2"/>
  <c r="J27" i="2"/>
  <c r="J21" i="2"/>
  <c r="I27" i="2"/>
  <c r="I21" i="2"/>
  <c r="H27" i="2"/>
  <c r="H21" i="2"/>
  <c r="G27" i="2"/>
  <c r="G21" i="2"/>
  <c r="F27" i="2"/>
  <c r="F21" i="2"/>
  <c r="CJ14" i="2"/>
  <c r="CI14" i="2"/>
  <c r="CI14" i="5" s="1"/>
  <c r="CG14" i="2"/>
  <c r="CF14" i="2"/>
  <c r="CF14" i="5" s="1"/>
  <c r="CD14" i="2"/>
  <c r="CC14" i="2"/>
  <c r="CC14" i="5" s="1"/>
  <c r="CA14" i="2"/>
  <c r="BZ14" i="2"/>
  <c r="BZ14" i="5" s="1"/>
  <c r="BX14" i="2"/>
  <c r="BW14" i="2"/>
  <c r="BW14" i="5" s="1"/>
  <c r="BU14" i="2"/>
  <c r="BT14" i="2"/>
  <c r="BT14" i="5" s="1"/>
  <c r="P26" i="2"/>
  <c r="P20" i="2"/>
  <c r="O26" i="2"/>
  <c r="O20" i="2"/>
  <c r="N26" i="2"/>
  <c r="N20" i="2"/>
  <c r="L26" i="2"/>
  <c r="L20" i="2"/>
  <c r="J26" i="2"/>
  <c r="J20" i="2"/>
  <c r="I26" i="2"/>
  <c r="I20" i="2"/>
  <c r="H26" i="2"/>
  <c r="H20" i="2"/>
  <c r="G26" i="2"/>
  <c r="G20" i="2"/>
  <c r="F26" i="2"/>
  <c r="F20" i="2"/>
  <c r="V15" i="2"/>
  <c r="R15" i="2"/>
  <c r="N15" i="2"/>
  <c r="BC13" i="2"/>
  <c r="K25" i="2" s="1"/>
  <c r="BB13" i="2"/>
  <c r="F13" i="2"/>
  <c r="V13" i="2"/>
  <c r="V25" i="2"/>
  <c r="V19" i="2"/>
  <c r="U25" i="2"/>
  <c r="U19" i="2"/>
  <c r="T25" i="2"/>
  <c r="T19" i="2"/>
  <c r="S25" i="2"/>
  <c r="S19" i="2"/>
  <c r="R25" i="2"/>
  <c r="R19" i="2"/>
  <c r="Q25" i="2"/>
  <c r="Q19" i="2"/>
  <c r="P25" i="2"/>
  <c r="P19" i="2"/>
  <c r="O25" i="2"/>
  <c r="O19" i="2"/>
  <c r="N25" i="2"/>
  <c r="N19" i="2"/>
  <c r="L25" i="2"/>
  <c r="L19" i="2"/>
  <c r="J25" i="2"/>
  <c r="J19" i="2"/>
  <c r="I25" i="2"/>
  <c r="I19" i="2"/>
  <c r="H25" i="2"/>
  <c r="H19" i="2"/>
  <c r="G25" i="2"/>
  <c r="G19" i="2"/>
  <c r="F25" i="2"/>
  <c r="F19" i="2"/>
  <c r="T20" i="2" l="1"/>
  <c r="BD13" i="2"/>
  <c r="V20" i="2"/>
  <c r="CA17" i="2"/>
  <c r="CA14" i="5"/>
  <c r="V26" i="2"/>
  <c r="CJ14" i="5"/>
  <c r="CI17" i="5"/>
  <c r="V23" i="5" s="1"/>
  <c r="V20" i="5"/>
  <c r="Q20" i="5"/>
  <c r="BT17" i="5"/>
  <c r="Q23" i="5" s="1"/>
  <c r="T20" i="5"/>
  <c r="CC17" i="5"/>
  <c r="T23" i="5" s="1"/>
  <c r="BU17" i="2"/>
  <c r="Q29" i="2" s="1"/>
  <c r="BU14" i="5"/>
  <c r="T26" i="2"/>
  <c r="CD14" i="5"/>
  <c r="CE14" i="5" s="1"/>
  <c r="S20" i="5"/>
  <c r="BZ17" i="5"/>
  <c r="S23" i="5" s="1"/>
  <c r="R20" i="5"/>
  <c r="BW17" i="5"/>
  <c r="R23" i="5" s="1"/>
  <c r="U20" i="5"/>
  <c r="CF17" i="5"/>
  <c r="U23" i="5" s="1"/>
  <c r="R20" i="2"/>
  <c r="R26" i="2"/>
  <c r="BX14" i="5"/>
  <c r="CG17" i="2"/>
  <c r="U29" i="2" s="1"/>
  <c r="CG14" i="5"/>
  <c r="Q26" i="2"/>
  <c r="S26" i="2"/>
  <c r="U26" i="2"/>
  <c r="Q20" i="2"/>
  <c r="BV14" i="2"/>
  <c r="BV17" i="2" s="1"/>
  <c r="Q17" i="2" s="1"/>
  <c r="BW17" i="2"/>
  <c r="R23" i="2" s="1"/>
  <c r="BY14" i="2"/>
  <c r="S20" i="2"/>
  <c r="CB14" i="2"/>
  <c r="CB17" i="2" s="1"/>
  <c r="S17" i="2" s="1"/>
  <c r="CC17" i="2"/>
  <c r="T23" i="2" s="1"/>
  <c r="CE14" i="2"/>
  <c r="U20" i="2"/>
  <c r="CH14" i="2"/>
  <c r="CH17" i="2" s="1"/>
  <c r="CI17" i="2"/>
  <c r="V23" i="2" s="1"/>
  <c r="CK14" i="2"/>
  <c r="CK17" i="2" s="1"/>
  <c r="CK54" i="2" s="1"/>
  <c r="V54" i="2" s="1"/>
  <c r="N13" i="2"/>
  <c r="R13" i="2"/>
  <c r="AO17" i="2"/>
  <c r="F17" i="2" s="1"/>
  <c r="AU17" i="2"/>
  <c r="H17" i="2" s="1"/>
  <c r="H23" i="2"/>
  <c r="L23" i="2"/>
  <c r="P23" i="2"/>
  <c r="H15" i="2"/>
  <c r="H16" i="2"/>
  <c r="J15" i="2"/>
  <c r="J13" i="2"/>
  <c r="K28" i="2"/>
  <c r="K26" i="2"/>
  <c r="H14" i="2"/>
  <c r="K27" i="2"/>
  <c r="H13" i="2"/>
  <c r="L16" i="2"/>
  <c r="P16" i="2"/>
  <c r="T16" i="2"/>
  <c r="N14" i="2"/>
  <c r="L15" i="2"/>
  <c r="T15" i="2"/>
  <c r="N16" i="2"/>
  <c r="V16" i="2"/>
  <c r="L13" i="2"/>
  <c r="P13" i="2"/>
  <c r="T13" i="2"/>
  <c r="F16" i="2"/>
  <c r="J16" i="2"/>
  <c r="F14" i="2"/>
  <c r="J14" i="2"/>
  <c r="L14" i="2"/>
  <c r="P14" i="2"/>
  <c r="AR17" i="2"/>
  <c r="G17" i="2" s="1"/>
  <c r="AX17" i="2"/>
  <c r="I17" i="2" s="1"/>
  <c r="BD17" i="2"/>
  <c r="BJ17" i="2"/>
  <c r="M17" i="2" s="1"/>
  <c r="BP17" i="2"/>
  <c r="BP54" i="2" s="1"/>
  <c r="O54" i="2" s="1"/>
  <c r="F15" i="2"/>
  <c r="P15" i="2"/>
  <c r="R16" i="2"/>
  <c r="G29" i="2"/>
  <c r="I29" i="2"/>
  <c r="K29" i="2"/>
  <c r="O29" i="2"/>
  <c r="BA17" i="2"/>
  <c r="J17" i="2" s="1"/>
  <c r="BG17" i="2"/>
  <c r="L17" i="2" s="1"/>
  <c r="BM17" i="2"/>
  <c r="N17" i="2" s="1"/>
  <c r="BS17" i="2"/>
  <c r="BS54" i="2" s="1"/>
  <c r="P54" i="2" s="1"/>
  <c r="S29" i="2"/>
  <c r="K13" i="2"/>
  <c r="BT17" i="2"/>
  <c r="BX17" i="2"/>
  <c r="BZ17" i="2"/>
  <c r="CD17" i="2"/>
  <c r="CF17" i="2"/>
  <c r="CJ17" i="2"/>
  <c r="V29" i="2" s="1"/>
  <c r="G13" i="2"/>
  <c r="I13" i="2"/>
  <c r="K19" i="2"/>
  <c r="M13" i="2"/>
  <c r="O13" i="2"/>
  <c r="Q13" i="2"/>
  <c r="S13" i="2"/>
  <c r="U13" i="2"/>
  <c r="G14" i="2"/>
  <c r="I14" i="2"/>
  <c r="K20" i="2"/>
  <c r="M14" i="2"/>
  <c r="O14" i="2"/>
  <c r="G15" i="2"/>
  <c r="I15" i="2"/>
  <c r="K21" i="2"/>
  <c r="M15" i="2"/>
  <c r="O15" i="2"/>
  <c r="Q15" i="2"/>
  <c r="S15" i="2"/>
  <c r="U15" i="2"/>
  <c r="G16" i="2"/>
  <c r="I16" i="2"/>
  <c r="K22" i="2"/>
  <c r="M16" i="2"/>
  <c r="O16" i="2"/>
  <c r="Q16" i="2"/>
  <c r="S16" i="2"/>
  <c r="U16" i="2"/>
  <c r="K23" i="2"/>
  <c r="CE17" i="5" l="1"/>
  <c r="T14" i="5"/>
  <c r="R26" i="5"/>
  <c r="BX17" i="5"/>
  <c r="R29" i="5" s="1"/>
  <c r="CJ17" i="5"/>
  <c r="V29" i="5" s="1"/>
  <c r="V26" i="5"/>
  <c r="BU17" i="5"/>
  <c r="Q29" i="5" s="1"/>
  <c r="Q26" i="5"/>
  <c r="BY14" i="5"/>
  <c r="BV14" i="5"/>
  <c r="CA17" i="5"/>
  <c r="S29" i="5" s="1"/>
  <c r="S26" i="5"/>
  <c r="U26" i="5"/>
  <c r="CG17" i="5"/>
  <c r="U29" i="5" s="1"/>
  <c r="U17" i="2"/>
  <c r="CH54" i="2"/>
  <c r="U54" i="2" s="1"/>
  <c r="T26" i="5"/>
  <c r="CD17" i="5"/>
  <c r="T29" i="5" s="1"/>
  <c r="CH14" i="5"/>
  <c r="CB14" i="5"/>
  <c r="CK14" i="5"/>
  <c r="P17" i="2"/>
  <c r="O17" i="2"/>
  <c r="Q14" i="2"/>
  <c r="U14" i="2"/>
  <c r="CE17" i="2"/>
  <c r="T14" i="2"/>
  <c r="U23" i="2"/>
  <c r="S23" i="2"/>
  <c r="Q23" i="2"/>
  <c r="CB54" i="2"/>
  <c r="S54" i="2" s="1"/>
  <c r="K17" i="2"/>
  <c r="K16" i="2"/>
  <c r="K15" i="2"/>
  <c r="K14" i="2"/>
  <c r="V14" i="2"/>
  <c r="BY17" i="2"/>
  <c r="R14" i="2"/>
  <c r="S14" i="2"/>
  <c r="T29" i="2"/>
  <c r="R29" i="2"/>
  <c r="BV54" i="2"/>
  <c r="Q54" i="2" s="1"/>
  <c r="O53" i="1"/>
  <c r="AO13" i="1"/>
  <c r="F19" i="1"/>
  <c r="BV17" i="5" l="1"/>
  <c r="Q14" i="5"/>
  <c r="CK17" i="5"/>
  <c r="V17" i="5" s="1"/>
  <c r="V14" i="5"/>
  <c r="BY17" i="5"/>
  <c r="R14" i="5"/>
  <c r="CB17" i="5"/>
  <c r="S14" i="5"/>
  <c r="CH17" i="5"/>
  <c r="U17" i="5" s="1"/>
  <c r="U14" i="5"/>
  <c r="CE54" i="5"/>
  <c r="T54" i="5" s="1"/>
  <c r="T17" i="5"/>
  <c r="BY54" i="2"/>
  <c r="R54" i="2" s="1"/>
  <c r="R17" i="2"/>
  <c r="V17" i="2"/>
  <c r="CE54" i="2"/>
  <c r="T54" i="2" s="1"/>
  <c r="T17" i="2"/>
  <c r="BY54" i="5" l="1"/>
  <c r="R54" i="5" s="1"/>
  <c r="R17" i="5"/>
  <c r="CB54" i="5"/>
  <c r="S54" i="5" s="1"/>
  <c r="S17" i="5"/>
  <c r="BV54" i="5"/>
  <c r="Q54" i="5" s="1"/>
  <c r="Q17" i="5"/>
  <c r="CK16" i="1"/>
  <c r="CK15" i="1"/>
  <c r="CK14" i="1"/>
  <c r="CK13" i="1"/>
  <c r="CH16" i="1"/>
  <c r="CH15" i="1"/>
  <c r="CH14" i="1"/>
  <c r="CH13" i="1"/>
  <c r="CE16" i="1"/>
  <c r="CE15" i="1"/>
  <c r="CE14" i="1"/>
  <c r="CE13" i="1"/>
  <c r="CB16" i="1"/>
  <c r="CB15" i="1"/>
  <c r="CB14" i="1"/>
  <c r="CB13" i="1"/>
  <c r="BY16" i="1"/>
  <c r="BY15" i="1"/>
  <c r="BY14" i="1"/>
  <c r="BY13" i="1"/>
  <c r="BV16" i="1"/>
  <c r="BV15" i="1"/>
  <c r="BV14" i="1"/>
  <c r="BV13" i="1"/>
  <c r="BS16" i="1"/>
  <c r="BS15" i="1"/>
  <c r="BS14" i="1"/>
  <c r="BS13" i="1"/>
  <c r="BP16" i="1"/>
  <c r="BP15" i="1"/>
  <c r="BP14" i="1"/>
  <c r="BP13" i="1"/>
  <c r="BM16" i="1"/>
  <c r="BM15" i="1"/>
  <c r="BM14" i="1"/>
  <c r="BM13" i="1"/>
  <c r="BJ16" i="1"/>
  <c r="BJ15" i="1"/>
  <c r="BJ14" i="1"/>
  <c r="BJ13" i="1"/>
  <c r="BG16" i="1"/>
  <c r="BG15" i="1"/>
  <c r="BG14" i="1"/>
  <c r="BG13" i="1"/>
  <c r="BD16" i="1"/>
  <c r="BD15" i="1"/>
  <c r="BD14" i="1"/>
  <c r="BA16" i="1"/>
  <c r="BA15" i="1"/>
  <c r="BA14" i="1"/>
  <c r="AX16" i="1"/>
  <c r="AX15" i="1"/>
  <c r="AX14" i="1"/>
  <c r="AX13" i="1"/>
  <c r="AU16" i="1"/>
  <c r="AU15" i="1"/>
  <c r="AU14" i="1"/>
  <c r="AU13" i="1"/>
  <c r="AR16" i="1"/>
  <c r="AR15" i="1"/>
  <c r="AR14" i="1"/>
  <c r="AR13" i="1"/>
  <c r="AO16" i="1"/>
  <c r="AO15" i="1"/>
  <c r="AO14" i="1"/>
  <c r="F14" i="1" s="1"/>
  <c r="V14" i="1" l="1"/>
  <c r="V16" i="1"/>
  <c r="V15" i="1"/>
  <c r="AO17" i="1"/>
  <c r="AP17" i="1" l="1"/>
  <c r="AZ17" i="1"/>
  <c r="AY17" i="1"/>
  <c r="AW17" i="1"/>
  <c r="AV17" i="1"/>
  <c r="AT17" i="1"/>
  <c r="AS17" i="1"/>
  <c r="AQ17" i="1"/>
  <c r="AN17" i="1"/>
  <c r="AM17" i="1"/>
  <c r="V28" i="1" l="1"/>
  <c r="T53" i="1" l="1"/>
  <c r="S53" i="1"/>
  <c r="R53" i="1"/>
  <c r="Q53" i="1"/>
  <c r="P53" i="1"/>
  <c r="T52" i="1"/>
  <c r="S52" i="1"/>
  <c r="R52" i="1"/>
  <c r="Q52" i="1"/>
  <c r="P52" i="1"/>
  <c r="O52" i="1"/>
  <c r="CJ17" i="1"/>
  <c r="CI17" i="1"/>
  <c r="V23" i="1" s="1"/>
  <c r="CG17" i="1"/>
  <c r="U29" i="1" s="1"/>
  <c r="CF17" i="1"/>
  <c r="U23" i="1" s="1"/>
  <c r="CD17" i="1"/>
  <c r="T29" i="1" s="1"/>
  <c r="CC17" i="1"/>
  <c r="T23" i="1" s="1"/>
  <c r="CA17" i="1"/>
  <c r="S29" i="1" s="1"/>
  <c r="BZ17" i="1"/>
  <c r="S23" i="1" s="1"/>
  <c r="BX17" i="1"/>
  <c r="R29" i="1" s="1"/>
  <c r="BW17" i="1"/>
  <c r="R23" i="1" s="1"/>
  <c r="BU17" i="1"/>
  <c r="Q29" i="1" s="1"/>
  <c r="BT17" i="1"/>
  <c r="Q23" i="1" s="1"/>
  <c r="BR17" i="1"/>
  <c r="P29" i="1" s="1"/>
  <c r="BQ17" i="1"/>
  <c r="P23" i="1" s="1"/>
  <c r="BO17" i="1"/>
  <c r="O29" i="1" s="1"/>
  <c r="BN17" i="1"/>
  <c r="O23" i="1" s="1"/>
  <c r="BL17" i="1"/>
  <c r="N29" i="1" s="1"/>
  <c r="BK17" i="1"/>
  <c r="N23" i="1" s="1"/>
  <c r="BI17" i="1"/>
  <c r="M29" i="1" s="1"/>
  <c r="BH17" i="1"/>
  <c r="M23" i="1" s="1"/>
  <c r="BF17" i="1"/>
  <c r="L29" i="1" s="1"/>
  <c r="BE17" i="1"/>
  <c r="L23" i="1" s="1"/>
  <c r="BC17" i="1"/>
  <c r="BB17" i="1"/>
  <c r="I29" i="1"/>
  <c r="H23" i="1"/>
  <c r="G29" i="1"/>
  <c r="F23" i="1"/>
  <c r="V29" i="1"/>
  <c r="I23" i="1"/>
  <c r="H29" i="1"/>
  <c r="G23" i="1"/>
  <c r="F29" i="1"/>
  <c r="V22" i="1"/>
  <c r="U28" i="1"/>
  <c r="U22" i="1"/>
  <c r="T28" i="1"/>
  <c r="T22" i="1"/>
  <c r="S28" i="1"/>
  <c r="S22" i="1"/>
  <c r="R28" i="1"/>
  <c r="R22" i="1"/>
  <c r="Q28" i="1"/>
  <c r="Q22" i="1"/>
  <c r="P28" i="1"/>
  <c r="P22" i="1"/>
  <c r="O28" i="1"/>
  <c r="O22" i="1"/>
  <c r="N28" i="1"/>
  <c r="N22" i="1"/>
  <c r="M28" i="1"/>
  <c r="M22" i="1"/>
  <c r="L28" i="1"/>
  <c r="L22" i="1"/>
  <c r="I28" i="1"/>
  <c r="I22" i="1"/>
  <c r="H28" i="1"/>
  <c r="H22" i="1"/>
  <c r="G28" i="1"/>
  <c r="G22" i="1"/>
  <c r="F28" i="1"/>
  <c r="F22" i="1"/>
  <c r="AU17" i="1"/>
  <c r="V27" i="1"/>
  <c r="V21" i="1"/>
  <c r="U27" i="1"/>
  <c r="U21" i="1"/>
  <c r="T27" i="1"/>
  <c r="T21" i="1"/>
  <c r="S27" i="1"/>
  <c r="S21" i="1"/>
  <c r="R27" i="1"/>
  <c r="R21" i="1"/>
  <c r="Q21" i="1"/>
  <c r="P27" i="1"/>
  <c r="P21" i="1"/>
  <c r="O27" i="1"/>
  <c r="O21" i="1"/>
  <c r="N27" i="1"/>
  <c r="N21" i="1"/>
  <c r="M27" i="1"/>
  <c r="M21" i="1"/>
  <c r="L27" i="1"/>
  <c r="L21" i="1"/>
  <c r="I27" i="1"/>
  <c r="I21" i="1"/>
  <c r="H27" i="1"/>
  <c r="H21" i="1"/>
  <c r="G27" i="1"/>
  <c r="G21" i="1"/>
  <c r="F27" i="1"/>
  <c r="F21" i="1"/>
  <c r="CK17" i="1"/>
  <c r="AR17" i="1"/>
  <c r="V26" i="1"/>
  <c r="V20" i="1"/>
  <c r="U26" i="1"/>
  <c r="U20" i="1"/>
  <c r="T26" i="1"/>
  <c r="T20" i="1"/>
  <c r="S26" i="1"/>
  <c r="S20" i="1"/>
  <c r="R26" i="1"/>
  <c r="R20" i="1"/>
  <c r="Q26" i="1"/>
  <c r="P26" i="1"/>
  <c r="P20" i="1"/>
  <c r="O26" i="1"/>
  <c r="O20" i="1"/>
  <c r="N26" i="1"/>
  <c r="N20" i="1"/>
  <c r="M26" i="1"/>
  <c r="M20" i="1"/>
  <c r="L26" i="1"/>
  <c r="L20" i="1"/>
  <c r="I26" i="1"/>
  <c r="I20" i="1"/>
  <c r="H26" i="1"/>
  <c r="H20" i="1"/>
  <c r="G26" i="1"/>
  <c r="G20" i="1"/>
  <c r="F26" i="1"/>
  <c r="F20" i="1"/>
  <c r="U13" i="1"/>
  <c r="M13" i="1"/>
  <c r="BC13" i="1"/>
  <c r="BC13" i="5" s="1"/>
  <c r="BB13" i="1"/>
  <c r="BB13" i="5" s="1"/>
  <c r="AZ13" i="1"/>
  <c r="AZ13" i="5" s="1"/>
  <c r="AY13" i="1"/>
  <c r="AY13" i="5" s="1"/>
  <c r="V25" i="1"/>
  <c r="V19" i="1"/>
  <c r="U25" i="1"/>
  <c r="U19" i="1"/>
  <c r="T25" i="1"/>
  <c r="T19" i="1"/>
  <c r="S25" i="1"/>
  <c r="S19" i="1"/>
  <c r="R25" i="1"/>
  <c r="R19" i="1"/>
  <c r="Q25" i="1"/>
  <c r="P25" i="1"/>
  <c r="P19" i="1"/>
  <c r="O25" i="1"/>
  <c r="O19" i="1"/>
  <c r="N25" i="1"/>
  <c r="N19" i="1"/>
  <c r="M25" i="1"/>
  <c r="M19" i="1"/>
  <c r="L25" i="1"/>
  <c r="L19" i="1"/>
  <c r="I25" i="1"/>
  <c r="I19" i="1"/>
  <c r="H25" i="1"/>
  <c r="H19" i="1"/>
  <c r="G25" i="1"/>
  <c r="G19" i="1"/>
  <c r="F25" i="1"/>
  <c r="V17" i="1" l="1"/>
  <c r="CK54" i="1"/>
  <c r="J28" i="5"/>
  <c r="J26" i="5"/>
  <c r="J27" i="5"/>
  <c r="J25" i="5"/>
  <c r="J29" i="5"/>
  <c r="K22" i="5"/>
  <c r="BD13" i="5"/>
  <c r="K21" i="5"/>
  <c r="K20" i="5"/>
  <c r="K23" i="5"/>
  <c r="K19" i="5"/>
  <c r="K29" i="5"/>
  <c r="K25" i="5"/>
  <c r="K28" i="5"/>
  <c r="K27" i="5"/>
  <c r="K26" i="5"/>
  <c r="J22" i="5"/>
  <c r="J20" i="5"/>
  <c r="J21" i="5"/>
  <c r="J19" i="5"/>
  <c r="BA13" i="5"/>
  <c r="J23" i="5"/>
  <c r="J19" i="1"/>
  <c r="BA13" i="1"/>
  <c r="BD13" i="1"/>
  <c r="AX17" i="1"/>
  <c r="I17" i="1" s="1"/>
  <c r="J25" i="1"/>
  <c r="G17" i="1"/>
  <c r="BD17" i="1"/>
  <c r="BJ17" i="1"/>
  <c r="M17" i="1" s="1"/>
  <c r="BP17" i="1"/>
  <c r="BP54" i="1" s="1"/>
  <c r="O54" i="1" s="1"/>
  <c r="BV17" i="1"/>
  <c r="Q17" i="1" s="1"/>
  <c r="CB17" i="1"/>
  <c r="CB54" i="1" s="1"/>
  <c r="S54" i="1" s="1"/>
  <c r="CH17" i="1"/>
  <c r="CH54" i="1" s="1"/>
  <c r="K19" i="1"/>
  <c r="G16" i="1"/>
  <c r="M16" i="1"/>
  <c r="Q16" i="1"/>
  <c r="U16" i="1"/>
  <c r="H17" i="1"/>
  <c r="BA17" i="1"/>
  <c r="BG17" i="1"/>
  <c r="BM17" i="1"/>
  <c r="BS17" i="1"/>
  <c r="BS54" i="1" s="1"/>
  <c r="P54" i="1" s="1"/>
  <c r="BY17" i="1"/>
  <c r="BY54" i="1" s="1"/>
  <c r="R54" i="1" s="1"/>
  <c r="CE17" i="1"/>
  <c r="CE54" i="1" s="1"/>
  <c r="G13" i="1"/>
  <c r="Q13" i="1"/>
  <c r="J26" i="1"/>
  <c r="O14" i="1"/>
  <c r="J27" i="1"/>
  <c r="O15" i="1"/>
  <c r="J28" i="1"/>
  <c r="O16" i="1"/>
  <c r="J29" i="1"/>
  <c r="I13" i="1"/>
  <c r="O13" i="1"/>
  <c r="S13" i="1"/>
  <c r="K20" i="1"/>
  <c r="K21" i="1"/>
  <c r="K22" i="1"/>
  <c r="K23" i="1"/>
  <c r="I14" i="1"/>
  <c r="S14" i="1"/>
  <c r="I15" i="1"/>
  <c r="S15" i="1"/>
  <c r="I16" i="1"/>
  <c r="S16" i="1"/>
  <c r="G14" i="1"/>
  <c r="M14" i="1"/>
  <c r="Q14" i="1"/>
  <c r="U14" i="1"/>
  <c r="G15" i="1"/>
  <c r="M15" i="1"/>
  <c r="Q15" i="1"/>
  <c r="U15" i="1"/>
  <c r="F13" i="1"/>
  <c r="H13" i="1"/>
  <c r="K25" i="1"/>
  <c r="L13" i="1"/>
  <c r="N13" i="1"/>
  <c r="P13" i="1"/>
  <c r="R13" i="1"/>
  <c r="T13" i="1"/>
  <c r="V13" i="1"/>
  <c r="H14" i="1"/>
  <c r="J20" i="1"/>
  <c r="K26" i="1"/>
  <c r="L14" i="1"/>
  <c r="N14" i="1"/>
  <c r="P14" i="1"/>
  <c r="R14" i="1"/>
  <c r="T14" i="1"/>
  <c r="F15" i="1"/>
  <c r="H15" i="1"/>
  <c r="J21" i="1"/>
  <c r="K27" i="1"/>
  <c r="L15" i="1"/>
  <c r="N15" i="1"/>
  <c r="P15" i="1"/>
  <c r="R15" i="1"/>
  <c r="T15" i="1"/>
  <c r="F16" i="1"/>
  <c r="H16" i="1"/>
  <c r="J22" i="1"/>
  <c r="K28" i="1"/>
  <c r="L16" i="1"/>
  <c r="N16" i="1"/>
  <c r="P16" i="1"/>
  <c r="R16" i="1"/>
  <c r="T16" i="1"/>
  <c r="J23" i="1"/>
  <c r="K29" i="1"/>
  <c r="V54" i="1" l="1"/>
  <c r="CK54" i="5"/>
  <c r="V54" i="5" s="1"/>
  <c r="K14" i="5"/>
  <c r="K17" i="5"/>
  <c r="K13" i="5"/>
  <c r="K16" i="5"/>
  <c r="K15" i="5"/>
  <c r="CH54" i="5"/>
  <c r="U54" i="5" s="1"/>
  <c r="J13" i="5"/>
  <c r="J14" i="5"/>
  <c r="J16" i="5"/>
  <c r="J15" i="5"/>
  <c r="J17" i="5"/>
  <c r="U17" i="1"/>
  <c r="T54" i="1"/>
  <c r="K17" i="1"/>
  <c r="R17" i="1"/>
  <c r="K14" i="1"/>
  <c r="BV54" i="1"/>
  <c r="Q54" i="1" s="1"/>
  <c r="K16" i="1"/>
  <c r="N17" i="1"/>
  <c r="F17" i="1"/>
  <c r="K13" i="1"/>
  <c r="K15" i="1"/>
  <c r="S17" i="1"/>
  <c r="O17" i="1"/>
  <c r="T17" i="1"/>
  <c r="P17" i="1"/>
  <c r="L17" i="1"/>
  <c r="J17" i="1"/>
  <c r="J16" i="1"/>
  <c r="J15" i="1"/>
  <c r="J14" i="1"/>
  <c r="J13" i="1"/>
  <c r="U54" i="1" l="1"/>
</calcChain>
</file>

<file path=xl/sharedStrings.xml><?xml version="1.0" encoding="utf-8"?>
<sst xmlns="http://schemas.openxmlformats.org/spreadsheetml/2006/main" count="2090" uniqueCount="134">
  <si>
    <t xml:space="preserve"> </t>
  </si>
  <si>
    <t>as of Fall 1997</t>
  </si>
  <si>
    <t>as of Fall 1998</t>
  </si>
  <si>
    <t>as of Fall 1999</t>
  </si>
  <si>
    <t>as of Fall 2000</t>
  </si>
  <si>
    <t>as of Fall 2001</t>
  </si>
  <si>
    <t>as of Fall 2002</t>
  </si>
  <si>
    <t>as of Fall 2003</t>
  </si>
  <si>
    <t>as of Fall 2004</t>
  </si>
  <si>
    <t>as of Fall 2005</t>
  </si>
  <si>
    <t>as of Fall 2006</t>
  </si>
  <si>
    <t>as of Fall 2007</t>
  </si>
  <si>
    <t>as of Fall 2008</t>
  </si>
  <si>
    <t>as of Fall 2009</t>
  </si>
  <si>
    <t>as of Fall 2010</t>
  </si>
  <si>
    <t>as of Fall 2011</t>
  </si>
  <si>
    <t>as of Fall 2012</t>
  </si>
  <si>
    <t>as of Fall 2013</t>
  </si>
  <si>
    <t>Total</t>
  </si>
  <si>
    <t>All Students</t>
  </si>
  <si>
    <t>TABLE 1.32</t>
  </si>
  <si>
    <t>UNIVERSITY OF MISSOURI-COLUMBIA</t>
  </si>
  <si>
    <t>8-YEAR GRADUATION RATE</t>
  </si>
  <si>
    <t>6-YEAR GRADUATION RATE</t>
  </si>
  <si>
    <t>Men</t>
  </si>
  <si>
    <t>Women</t>
  </si>
  <si>
    <t>Fall 2007 Cohort</t>
  </si>
  <si>
    <t>Fall 2013</t>
  </si>
  <si>
    <t>Fall 2012</t>
  </si>
  <si>
    <t>Fall 2011</t>
  </si>
  <si>
    <t>Fall 2010</t>
  </si>
  <si>
    <t>Fall 2009</t>
  </si>
  <si>
    <t>Fall 2008</t>
  </si>
  <si>
    <t>Fall 2007</t>
  </si>
  <si>
    <t>Cohort as of</t>
  </si>
  <si>
    <t>Fall 2006</t>
  </si>
  <si>
    <t>Fall 2005</t>
  </si>
  <si>
    <t>Fall 2004</t>
  </si>
  <si>
    <t>Fall 2003</t>
  </si>
  <si>
    <t>Fall 2002</t>
  </si>
  <si>
    <t>Fall 1991 Cohort</t>
  </si>
  <si>
    <t>Fall 1992 Cohort</t>
  </si>
  <si>
    <t>Fall 1993 Cohort</t>
  </si>
  <si>
    <t>Fall 1994 Cohort</t>
  </si>
  <si>
    <t>Fall 1995 Cohort</t>
  </si>
  <si>
    <t>Fall 1996 Cohort</t>
  </si>
  <si>
    <t>Fall 1997 Cohort</t>
  </si>
  <si>
    <t>Fall 1998 Cohort</t>
  </si>
  <si>
    <t>Fall 1999 Cohort</t>
  </si>
  <si>
    <t>Fall 2000 Cohort</t>
  </si>
  <si>
    <t>Fall 2001 Cohort</t>
  </si>
  <si>
    <t>Fall 2002 Cohort</t>
  </si>
  <si>
    <t>Fall 2003 Cohort</t>
  </si>
  <si>
    <t>Fall 2004 Cohort</t>
  </si>
  <si>
    <t>Fall 2005 Cohort</t>
  </si>
  <si>
    <t>Fall 2006 Cohort</t>
  </si>
  <si>
    <t>MU</t>
  </si>
  <si>
    <t>Raw Data</t>
  </si>
  <si>
    <t>Graduated</t>
  </si>
  <si>
    <t>within 4 years</t>
  </si>
  <si>
    <t>in the 5th year</t>
  </si>
  <si>
    <t>in the 6th year</t>
  </si>
  <si>
    <t>in the 7th or 8th year</t>
  </si>
  <si>
    <t>Initial Cohort (2nd adjustment)</t>
  </si>
  <si>
    <t>Initial Cohort (adjusted)</t>
  </si>
  <si>
    <t>Source: IPEDS GRS, Graduation Rate Survey</t>
  </si>
  <si>
    <t>Source: IPEDS GR200, Graduation Rates 200 Survey</t>
  </si>
  <si>
    <t>Source: IPEDS SS09, Spring Supplement 2009 Survey</t>
  </si>
  <si>
    <t>Fall 2001</t>
  </si>
  <si>
    <t>Fall 2000</t>
  </si>
  <si>
    <t>Fall 1999</t>
  </si>
  <si>
    <t>Fall 1998</t>
  </si>
  <si>
    <t>Fall 1997</t>
  </si>
  <si>
    <t>Fall 1991</t>
  </si>
  <si>
    <t>Fall 1992</t>
  </si>
  <si>
    <t>Fall 1993</t>
  </si>
  <si>
    <t>Fall 1994</t>
  </si>
  <si>
    <t>Fall 1995</t>
  </si>
  <si>
    <t>Fall 1996</t>
  </si>
  <si>
    <t>UNIVERSITY OF MISSOURI-KANSAS CITY</t>
  </si>
  <si>
    <t>Note: Starting with Fall 2002 cohort, pre-Pharmacy program students are included in the adjusted cohort and</t>
  </si>
  <si>
    <t xml:space="preserve">           graduation rates.</t>
  </si>
  <si>
    <t>UMKC</t>
  </si>
  <si>
    <t>MISSOURI UNIVERSITY OF SCIENCE AND TECHNOLOGY</t>
  </si>
  <si>
    <t>S&amp;T</t>
  </si>
  <si>
    <t>UNIVERSITY OF MISSOURI-ST. LOUIS</t>
  </si>
  <si>
    <t>UMSL</t>
  </si>
  <si>
    <t>Six-year Sum</t>
  </si>
  <si>
    <t>Eight-year Sum</t>
  </si>
  <si>
    <t>Fall 2014</t>
  </si>
  <si>
    <t>Fall 2008 Cohort</t>
  </si>
  <si>
    <t>as of Fall 2014</t>
  </si>
  <si>
    <t>UNIVERSITY OF MISSOURI SYSTEM</t>
  </si>
  <si>
    <t>UM System total</t>
  </si>
  <si>
    <t>Note: Starting with Fall 2002 cohort, UMKC pre-Pharmacy program students are included in the adjusted cohort and</t>
  </si>
  <si>
    <t>Fall 2015</t>
  </si>
  <si>
    <t>Fall 2009 Cohort</t>
  </si>
  <si>
    <t>as of Fall 2015</t>
  </si>
  <si>
    <t>Fall 2016</t>
  </si>
  <si>
    <t>as of Fall 2016</t>
  </si>
  <si>
    <t>Fall 2010 Cohort</t>
  </si>
  <si>
    <t>Fall 2017</t>
  </si>
  <si>
    <t>as of Fall 2017</t>
  </si>
  <si>
    <t>Fall 2011 Cohort</t>
  </si>
  <si>
    <t>Fall 2018</t>
  </si>
  <si>
    <t>Fall 2012 Cohort</t>
  </si>
  <si>
    <t>as of Fall 2018</t>
  </si>
  <si>
    <t>Fall 2013 Cohort</t>
  </si>
  <si>
    <t>as of Fall 2019</t>
  </si>
  <si>
    <t>Fall 2019</t>
  </si>
  <si>
    <t>Fall 2020</t>
  </si>
  <si>
    <t>Fall 2014 Cohort</t>
  </si>
  <si>
    <t>as of Fall 2020</t>
  </si>
  <si>
    <t>Fall 2021</t>
  </si>
  <si>
    <t>Fall 2015 Cohort</t>
  </si>
  <si>
    <t>as of Fall 2021</t>
  </si>
  <si>
    <t>Pell Recipient</t>
  </si>
  <si>
    <t>Graduated within 6 years</t>
  </si>
  <si>
    <t>Fall 2022</t>
  </si>
  <si>
    <t>Fall 2016 Cohort</t>
  </si>
  <si>
    <t>as of Fall 2022</t>
  </si>
  <si>
    <t>Hispanic</t>
  </si>
  <si>
    <t>Black</t>
  </si>
  <si>
    <t>Fall 2017 Cohort</t>
  </si>
  <si>
    <t>as of Fall 2023</t>
  </si>
  <si>
    <t>Fall 2023</t>
  </si>
  <si>
    <t>Fall 2024</t>
  </si>
  <si>
    <t>Fall 2018 Cohort</t>
  </si>
  <si>
    <t>as of Fall 2024</t>
  </si>
  <si>
    <t>GRADUATION RATES OF DEGREE/CERTIFICATE -SEEKING UNDERGRADUATES</t>
  </si>
  <si>
    <t>Fall 2025</t>
  </si>
  <si>
    <t>Fall 2019 Cohort</t>
  </si>
  <si>
    <t>as of Fall 2025</t>
  </si>
  <si>
    <t>UM-IR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</si>
</sst>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u/>
      <sz val="10"/>
      <color indexed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7" fontId="9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3" fillId="0" borderId="4" xfId="0" applyNumberFormat="1" applyFont="1" applyBorder="1"/>
    <xf numFmtId="9" fontId="4" fillId="0" borderId="0" xfId="0" applyNumberFormat="1" applyFont="1"/>
    <xf numFmtId="9" fontId="3" fillId="0" borderId="0" xfId="0" applyNumberFormat="1" applyFont="1"/>
    <xf numFmtId="0" fontId="3" fillId="0" borderId="3" xfId="0" applyFont="1" applyBorder="1"/>
    <xf numFmtId="9" fontId="3" fillId="0" borderId="3" xfId="0" applyNumberFormat="1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9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10" xfId="0" applyFont="1" applyBorder="1"/>
    <xf numFmtId="0" fontId="3" fillId="0" borderId="6" xfId="0" applyFont="1" applyBorder="1"/>
    <xf numFmtId="0" fontId="6" fillId="0" borderId="0" xfId="0" applyFont="1"/>
    <xf numFmtId="0" fontId="3" fillId="0" borderId="3" xfId="0" applyFont="1" applyBorder="1" applyAlignment="1">
      <alignment horizontal="right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3" fillId="0" borderId="2" xfId="0" applyFont="1" applyBorder="1" applyAlignment="1">
      <alignment horizontal="right"/>
    </xf>
    <xf numFmtId="1" fontId="3" fillId="0" borderId="0" xfId="0" applyNumberFormat="1" applyFont="1"/>
    <xf numFmtId="0" fontId="7" fillId="0" borderId="0" xfId="0" applyFont="1"/>
    <xf numFmtId="0" fontId="8" fillId="0" borderId="0" xfId="0" applyFont="1"/>
    <xf numFmtId="0" fontId="7" fillId="3" borderId="0" xfId="0" applyFont="1" applyFill="1"/>
    <xf numFmtId="0" fontId="4" fillId="3" borderId="0" xfId="0" applyFont="1" applyFill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9" fontId="3" fillId="0" borderId="4" xfId="0" applyNumberFormat="1" applyFont="1" applyBorder="1"/>
    <xf numFmtId="9" fontId="4" fillId="0" borderId="4" xfId="0" applyNumberFormat="1" applyFont="1" applyBorder="1"/>
    <xf numFmtId="9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" fontId="3" fillId="0" borderId="0" xfId="0" applyNumberFormat="1" applyFont="1" applyAlignment="1">
      <alignment horizontal="center"/>
    </xf>
    <xf numFmtId="1" fontId="5" fillId="0" borderId="0" xfId="0" applyNumberFormat="1" applyFont="1"/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/>
    <xf numFmtId="0" fontId="3" fillId="0" borderId="6" xfId="0" applyFont="1" applyBorder="1" applyAlignment="1">
      <alignment horizontal="right"/>
    </xf>
    <xf numFmtId="37" fontId="3" fillId="5" borderId="0" xfId="2" applyFont="1" applyFill="1"/>
    <xf numFmtId="0" fontId="4" fillId="5" borderId="0" xfId="0" applyFont="1" applyFill="1" applyAlignment="1">
      <alignment vertical="center"/>
    </xf>
    <xf numFmtId="37" fontId="3" fillId="6" borderId="0" xfId="2" applyFont="1" applyFill="1"/>
    <xf numFmtId="37" fontId="6" fillId="0" borderId="0" xfId="2" applyFont="1"/>
    <xf numFmtId="0" fontId="4" fillId="6" borderId="0" xfId="0" applyFont="1" applyFill="1" applyAlignment="1">
      <alignment vertical="center"/>
    </xf>
    <xf numFmtId="0" fontId="10" fillId="0" borderId="0" xfId="1" applyFont="1" applyBorder="1" applyAlignment="1" applyProtection="1"/>
    <xf numFmtId="0" fontId="10" fillId="0" borderId="0" xfId="1" applyFont="1" applyAlignment="1" applyProtection="1"/>
    <xf numFmtId="0" fontId="0" fillId="0" borderId="0" xfId="0"/>
    <xf numFmtId="0" fontId="10" fillId="0" borderId="3" xfId="1" applyFont="1" applyBorder="1" applyAlignment="1" applyProtection="1"/>
    <xf numFmtId="0" fontId="0" fillId="0" borderId="3" xfId="0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" fontId="5" fillId="0" borderId="0" xfId="0" applyNumberFormat="1" applyFont="1"/>
    <xf numFmtId="2" fontId="6" fillId="0" borderId="7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6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CC"/>
      <color rgb="FFCCFFCC"/>
      <color rgb="FFCCE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system.edu/ums/fa/ir/ipedsgrs200" TargetMode="External"/><Relationship Id="rId3" Type="http://schemas.openxmlformats.org/officeDocument/2006/relationships/hyperlink" Target="http://www.umsystem.edu/ums/fa/ir/ipedsgrs" TargetMode="External"/><Relationship Id="rId7" Type="http://schemas.openxmlformats.org/officeDocument/2006/relationships/hyperlink" Target="https://www.umsystem.edu/ums/fa/ir/ipedsgrs" TargetMode="External"/><Relationship Id="rId2" Type="http://schemas.openxmlformats.org/officeDocument/2006/relationships/hyperlink" Target="http://www.umsystem.edu/ums/fa/planning/ipedsgrs" TargetMode="External"/><Relationship Id="rId1" Type="http://schemas.openxmlformats.org/officeDocument/2006/relationships/hyperlink" Target="http://www.umsystem.edu/ums/fa/planning/ipedsgrs200" TargetMode="External"/><Relationship Id="rId6" Type="http://schemas.openxmlformats.org/officeDocument/2006/relationships/hyperlink" Target="https://www.umsystem.edu/ums/institutional-effectiveness/ir/ipedsgrs200" TargetMode="External"/><Relationship Id="rId5" Type="http://schemas.openxmlformats.org/officeDocument/2006/relationships/hyperlink" Target="https://www.umsystem.edu/ums/institutional-effectiveness/ir/ipedsgrs" TargetMode="External"/><Relationship Id="rId4" Type="http://schemas.openxmlformats.org/officeDocument/2006/relationships/hyperlink" Target="http://www.umsystem.edu/ums/fa/ir/ipedsgrs20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system.edu/ums/fa/ir/ipedsgrs200" TargetMode="External"/><Relationship Id="rId3" Type="http://schemas.openxmlformats.org/officeDocument/2006/relationships/hyperlink" Target="http://www.umsystem.edu/ums/fa/ir/ipedsgrs" TargetMode="External"/><Relationship Id="rId7" Type="http://schemas.openxmlformats.org/officeDocument/2006/relationships/hyperlink" Target="https://www.umsystem.edu/ums/fa/ir/ipedsgrs" TargetMode="External"/><Relationship Id="rId2" Type="http://schemas.openxmlformats.org/officeDocument/2006/relationships/hyperlink" Target="http://www.umsystem.edu/ums/fa/planning/ipedsgrs" TargetMode="External"/><Relationship Id="rId1" Type="http://schemas.openxmlformats.org/officeDocument/2006/relationships/hyperlink" Target="http://www.umsystem.edu/ums/fa/planning/ipedsgrs200" TargetMode="External"/><Relationship Id="rId6" Type="http://schemas.openxmlformats.org/officeDocument/2006/relationships/hyperlink" Target="https://www.umsystem.edu/ums/institutional-effectiveness/ir/ipedsgrs200" TargetMode="External"/><Relationship Id="rId5" Type="http://schemas.openxmlformats.org/officeDocument/2006/relationships/hyperlink" Target="https://www.umsystem.edu/ums/institutional-effectiveness/ir/ipedsgrs" TargetMode="External"/><Relationship Id="rId4" Type="http://schemas.openxmlformats.org/officeDocument/2006/relationships/hyperlink" Target="http://www.umsystem.edu/ums/fa/ir/ipedsgrs200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system.edu/ums/fa/ir/ipedsgrs200" TargetMode="External"/><Relationship Id="rId3" Type="http://schemas.openxmlformats.org/officeDocument/2006/relationships/hyperlink" Target="http://www.umsystem.edu/ums/fa/ir/ipedsgrs" TargetMode="External"/><Relationship Id="rId7" Type="http://schemas.openxmlformats.org/officeDocument/2006/relationships/hyperlink" Target="https://www.umsystem.edu/ums/fa/ir/ipedsgrs" TargetMode="External"/><Relationship Id="rId2" Type="http://schemas.openxmlformats.org/officeDocument/2006/relationships/hyperlink" Target="http://www.umsystem.edu/ums/fa/planning/ipedsgrs" TargetMode="External"/><Relationship Id="rId1" Type="http://schemas.openxmlformats.org/officeDocument/2006/relationships/hyperlink" Target="http://www.umsystem.edu/ums/fa/planning/ipedsgrs200" TargetMode="External"/><Relationship Id="rId6" Type="http://schemas.openxmlformats.org/officeDocument/2006/relationships/hyperlink" Target="https://www.umsystem.edu/ums/institutional-effectiveness/ir/ipedsgrs200" TargetMode="External"/><Relationship Id="rId5" Type="http://schemas.openxmlformats.org/officeDocument/2006/relationships/hyperlink" Target="https://www.umsystem.edu/ums/institutional-effectiveness/ir/ipedsgrs" TargetMode="External"/><Relationship Id="rId4" Type="http://schemas.openxmlformats.org/officeDocument/2006/relationships/hyperlink" Target="http://www.umsystem.edu/ums/fa/ir/ipedsgrs200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system.edu/ums/fa/ir/ipedsgrs200" TargetMode="External"/><Relationship Id="rId3" Type="http://schemas.openxmlformats.org/officeDocument/2006/relationships/hyperlink" Target="http://www.umsystem.edu/ums/fa/ir/ipedsgrs" TargetMode="External"/><Relationship Id="rId7" Type="http://schemas.openxmlformats.org/officeDocument/2006/relationships/hyperlink" Target="https://www.umsystem.edu/ums/fa/ir/ipedsgrs" TargetMode="External"/><Relationship Id="rId2" Type="http://schemas.openxmlformats.org/officeDocument/2006/relationships/hyperlink" Target="http://www.umsystem.edu/ums/fa/planning/ipedsgrs" TargetMode="External"/><Relationship Id="rId1" Type="http://schemas.openxmlformats.org/officeDocument/2006/relationships/hyperlink" Target="http://www.umsystem.edu/ums/fa/planning/ipedsgrs200" TargetMode="External"/><Relationship Id="rId6" Type="http://schemas.openxmlformats.org/officeDocument/2006/relationships/hyperlink" Target="https://www.umsystem.edu/ums/institutional-effectiveness/ir/ipedsgrs200" TargetMode="External"/><Relationship Id="rId5" Type="http://schemas.openxmlformats.org/officeDocument/2006/relationships/hyperlink" Target="https://www.umsystem.edu/ums/institutional-effectiveness/ir/ipedsgrs" TargetMode="External"/><Relationship Id="rId4" Type="http://schemas.openxmlformats.org/officeDocument/2006/relationships/hyperlink" Target="http://www.umsystem.edu/ums/fa/ir/ipedsgrs200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system.edu/ums/fa/ir/ipedsgrs200" TargetMode="External"/><Relationship Id="rId3" Type="http://schemas.openxmlformats.org/officeDocument/2006/relationships/hyperlink" Target="http://www.umsystem.edu/ums/fa/ir/ipedsgrs" TargetMode="External"/><Relationship Id="rId7" Type="http://schemas.openxmlformats.org/officeDocument/2006/relationships/hyperlink" Target="https://www.umsystem.edu/ums/fa/ir/ipedsgrs" TargetMode="External"/><Relationship Id="rId2" Type="http://schemas.openxmlformats.org/officeDocument/2006/relationships/hyperlink" Target="http://www.umsystem.edu/ums/fa/planning/ipedsgrs" TargetMode="External"/><Relationship Id="rId1" Type="http://schemas.openxmlformats.org/officeDocument/2006/relationships/hyperlink" Target="http://www.umsystem.edu/ums/fa/planning/ipedsgrs200" TargetMode="External"/><Relationship Id="rId6" Type="http://schemas.openxmlformats.org/officeDocument/2006/relationships/hyperlink" Target="https://www.umsystem.edu/ums/institutional-effectiveness/ir/ipedsgrs200" TargetMode="External"/><Relationship Id="rId5" Type="http://schemas.openxmlformats.org/officeDocument/2006/relationships/hyperlink" Target="https://www.umsystem.edu/ums/institutional-effectiveness/ir/ipedsgrs" TargetMode="External"/><Relationship Id="rId4" Type="http://schemas.openxmlformats.org/officeDocument/2006/relationships/hyperlink" Target="http://www.umsystem.edu/ums/fa/ir/ipedsgrs200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U62"/>
  <sheetViews>
    <sheetView tabSelected="1" workbookViewId="0"/>
  </sheetViews>
  <sheetFormatPr defaultRowHeight="13.5" customHeight="1" x14ac:dyDescent="0.2"/>
  <cols>
    <col min="1" max="3" width="2.7109375" style="1" customWidth="1"/>
    <col min="4" max="4" width="8.7109375" style="1" customWidth="1"/>
    <col min="5" max="5" width="16.7109375" style="1" customWidth="1"/>
    <col min="6" max="28" width="10.7109375" style="1" hidden="1" customWidth="1"/>
    <col min="29" max="34" width="10.7109375" style="1" customWidth="1"/>
    <col min="35" max="35" width="2.7109375" style="1" customWidth="1"/>
    <col min="36" max="36" width="9.140625" style="1"/>
    <col min="37" max="37" width="9.140625" style="1" customWidth="1"/>
    <col min="38" max="38" width="16.7109375" style="1" customWidth="1"/>
    <col min="39" max="89" width="7.140625" style="26" hidden="1" customWidth="1"/>
    <col min="90" max="110" width="7.140625" style="1" hidden="1" customWidth="1"/>
    <col min="111" max="125" width="7.140625" style="1" customWidth="1"/>
    <col min="126" max="236" width="9.140625" style="1"/>
    <col min="237" max="237" width="3.85546875" style="1" customWidth="1"/>
    <col min="238" max="238" width="10.42578125" style="1" customWidth="1"/>
    <col min="239" max="239" width="0" style="1" hidden="1" customWidth="1"/>
    <col min="240" max="240" width="13.42578125" style="1" customWidth="1"/>
    <col min="241" max="276" width="0" style="1" hidden="1" customWidth="1"/>
    <col min="277" max="291" width="6.7109375" style="1" customWidth="1"/>
    <col min="292" max="292" width="9.140625" style="1"/>
    <col min="293" max="293" width="10.42578125" style="1" customWidth="1"/>
    <col min="294" max="294" width="14.5703125" style="1" customWidth="1"/>
    <col min="295" max="330" width="0" style="1" hidden="1" customWidth="1"/>
    <col min="331" max="345" width="6.7109375" style="1" customWidth="1"/>
    <col min="346" max="492" width="9.140625" style="1"/>
    <col min="493" max="493" width="3.85546875" style="1" customWidth="1"/>
    <col min="494" max="494" width="10.42578125" style="1" customWidth="1"/>
    <col min="495" max="495" width="0" style="1" hidden="1" customWidth="1"/>
    <col min="496" max="496" width="13.42578125" style="1" customWidth="1"/>
    <col min="497" max="532" width="0" style="1" hidden="1" customWidth="1"/>
    <col min="533" max="547" width="6.7109375" style="1" customWidth="1"/>
    <col min="548" max="548" width="9.140625" style="1"/>
    <col min="549" max="549" width="10.42578125" style="1" customWidth="1"/>
    <col min="550" max="550" width="14.5703125" style="1" customWidth="1"/>
    <col min="551" max="586" width="0" style="1" hidden="1" customWidth="1"/>
    <col min="587" max="601" width="6.7109375" style="1" customWidth="1"/>
    <col min="602" max="748" width="9.140625" style="1"/>
    <col min="749" max="749" width="3.85546875" style="1" customWidth="1"/>
    <col min="750" max="750" width="10.42578125" style="1" customWidth="1"/>
    <col min="751" max="751" width="0" style="1" hidden="1" customWidth="1"/>
    <col min="752" max="752" width="13.42578125" style="1" customWidth="1"/>
    <col min="753" max="788" width="0" style="1" hidden="1" customWidth="1"/>
    <col min="789" max="803" width="6.7109375" style="1" customWidth="1"/>
    <col min="804" max="804" width="9.140625" style="1"/>
    <col min="805" max="805" width="10.42578125" style="1" customWidth="1"/>
    <col min="806" max="806" width="14.5703125" style="1" customWidth="1"/>
    <col min="807" max="842" width="0" style="1" hidden="1" customWidth="1"/>
    <col min="843" max="857" width="6.7109375" style="1" customWidth="1"/>
    <col min="858" max="1004" width="9.140625" style="1"/>
    <col min="1005" max="1005" width="3.85546875" style="1" customWidth="1"/>
    <col min="1006" max="1006" width="10.42578125" style="1" customWidth="1"/>
    <col min="1007" max="1007" width="0" style="1" hidden="1" customWidth="1"/>
    <col min="1008" max="1008" width="13.42578125" style="1" customWidth="1"/>
    <col min="1009" max="1044" width="0" style="1" hidden="1" customWidth="1"/>
    <col min="1045" max="1059" width="6.7109375" style="1" customWidth="1"/>
    <col min="1060" max="1060" width="9.140625" style="1"/>
    <col min="1061" max="1061" width="10.42578125" style="1" customWidth="1"/>
    <col min="1062" max="1062" width="14.5703125" style="1" customWidth="1"/>
    <col min="1063" max="1098" width="0" style="1" hidden="1" customWidth="1"/>
    <col min="1099" max="1113" width="6.7109375" style="1" customWidth="1"/>
    <col min="1114" max="1260" width="9.140625" style="1"/>
    <col min="1261" max="1261" width="3.85546875" style="1" customWidth="1"/>
    <col min="1262" max="1262" width="10.42578125" style="1" customWidth="1"/>
    <col min="1263" max="1263" width="0" style="1" hidden="1" customWidth="1"/>
    <col min="1264" max="1264" width="13.42578125" style="1" customWidth="1"/>
    <col min="1265" max="1300" width="0" style="1" hidden="1" customWidth="1"/>
    <col min="1301" max="1315" width="6.7109375" style="1" customWidth="1"/>
    <col min="1316" max="1316" width="9.140625" style="1"/>
    <col min="1317" max="1317" width="10.42578125" style="1" customWidth="1"/>
    <col min="1318" max="1318" width="14.5703125" style="1" customWidth="1"/>
    <col min="1319" max="1354" width="0" style="1" hidden="1" customWidth="1"/>
    <col min="1355" max="1369" width="6.7109375" style="1" customWidth="1"/>
    <col min="1370" max="1516" width="9.140625" style="1"/>
    <col min="1517" max="1517" width="3.85546875" style="1" customWidth="1"/>
    <col min="1518" max="1518" width="10.42578125" style="1" customWidth="1"/>
    <col min="1519" max="1519" width="0" style="1" hidden="1" customWidth="1"/>
    <col min="1520" max="1520" width="13.42578125" style="1" customWidth="1"/>
    <col min="1521" max="1556" width="0" style="1" hidden="1" customWidth="1"/>
    <col min="1557" max="1571" width="6.7109375" style="1" customWidth="1"/>
    <col min="1572" max="1572" width="9.140625" style="1"/>
    <col min="1573" max="1573" width="10.42578125" style="1" customWidth="1"/>
    <col min="1574" max="1574" width="14.5703125" style="1" customWidth="1"/>
    <col min="1575" max="1610" width="0" style="1" hidden="1" customWidth="1"/>
    <col min="1611" max="1625" width="6.7109375" style="1" customWidth="1"/>
    <col min="1626" max="1772" width="9.140625" style="1"/>
    <col min="1773" max="1773" width="3.85546875" style="1" customWidth="1"/>
    <col min="1774" max="1774" width="10.42578125" style="1" customWidth="1"/>
    <col min="1775" max="1775" width="0" style="1" hidden="1" customWidth="1"/>
    <col min="1776" max="1776" width="13.42578125" style="1" customWidth="1"/>
    <col min="1777" max="1812" width="0" style="1" hidden="1" customWidth="1"/>
    <col min="1813" max="1827" width="6.7109375" style="1" customWidth="1"/>
    <col min="1828" max="1828" width="9.140625" style="1"/>
    <col min="1829" max="1829" width="10.42578125" style="1" customWidth="1"/>
    <col min="1830" max="1830" width="14.5703125" style="1" customWidth="1"/>
    <col min="1831" max="1866" width="0" style="1" hidden="1" customWidth="1"/>
    <col min="1867" max="1881" width="6.7109375" style="1" customWidth="1"/>
    <col min="1882" max="2028" width="9.140625" style="1"/>
    <col min="2029" max="2029" width="3.85546875" style="1" customWidth="1"/>
    <col min="2030" max="2030" width="10.42578125" style="1" customWidth="1"/>
    <col min="2031" max="2031" width="0" style="1" hidden="1" customWidth="1"/>
    <col min="2032" max="2032" width="13.42578125" style="1" customWidth="1"/>
    <col min="2033" max="2068" width="0" style="1" hidden="1" customWidth="1"/>
    <col min="2069" max="2083" width="6.7109375" style="1" customWidth="1"/>
    <col min="2084" max="2084" width="9.140625" style="1"/>
    <col min="2085" max="2085" width="10.42578125" style="1" customWidth="1"/>
    <col min="2086" max="2086" width="14.5703125" style="1" customWidth="1"/>
    <col min="2087" max="2122" width="0" style="1" hidden="1" customWidth="1"/>
    <col min="2123" max="2137" width="6.7109375" style="1" customWidth="1"/>
    <col min="2138" max="2284" width="9.140625" style="1"/>
    <col min="2285" max="2285" width="3.85546875" style="1" customWidth="1"/>
    <col min="2286" max="2286" width="10.42578125" style="1" customWidth="1"/>
    <col min="2287" max="2287" width="0" style="1" hidden="1" customWidth="1"/>
    <col min="2288" max="2288" width="13.42578125" style="1" customWidth="1"/>
    <col min="2289" max="2324" width="0" style="1" hidden="1" customWidth="1"/>
    <col min="2325" max="2339" width="6.7109375" style="1" customWidth="1"/>
    <col min="2340" max="2340" width="9.140625" style="1"/>
    <col min="2341" max="2341" width="10.42578125" style="1" customWidth="1"/>
    <col min="2342" max="2342" width="14.5703125" style="1" customWidth="1"/>
    <col min="2343" max="2378" width="0" style="1" hidden="1" customWidth="1"/>
    <col min="2379" max="2393" width="6.7109375" style="1" customWidth="1"/>
    <col min="2394" max="2540" width="9.140625" style="1"/>
    <col min="2541" max="2541" width="3.85546875" style="1" customWidth="1"/>
    <col min="2542" max="2542" width="10.42578125" style="1" customWidth="1"/>
    <col min="2543" max="2543" width="0" style="1" hidden="1" customWidth="1"/>
    <col min="2544" max="2544" width="13.42578125" style="1" customWidth="1"/>
    <col min="2545" max="2580" width="0" style="1" hidden="1" customWidth="1"/>
    <col min="2581" max="2595" width="6.7109375" style="1" customWidth="1"/>
    <col min="2596" max="2596" width="9.140625" style="1"/>
    <col min="2597" max="2597" width="10.42578125" style="1" customWidth="1"/>
    <col min="2598" max="2598" width="14.5703125" style="1" customWidth="1"/>
    <col min="2599" max="2634" width="0" style="1" hidden="1" customWidth="1"/>
    <col min="2635" max="2649" width="6.7109375" style="1" customWidth="1"/>
    <col min="2650" max="2796" width="9.140625" style="1"/>
    <col min="2797" max="2797" width="3.85546875" style="1" customWidth="1"/>
    <col min="2798" max="2798" width="10.42578125" style="1" customWidth="1"/>
    <col min="2799" max="2799" width="0" style="1" hidden="1" customWidth="1"/>
    <col min="2800" max="2800" width="13.42578125" style="1" customWidth="1"/>
    <col min="2801" max="2836" width="0" style="1" hidden="1" customWidth="1"/>
    <col min="2837" max="2851" width="6.7109375" style="1" customWidth="1"/>
    <col min="2852" max="2852" width="9.140625" style="1"/>
    <col min="2853" max="2853" width="10.42578125" style="1" customWidth="1"/>
    <col min="2854" max="2854" width="14.5703125" style="1" customWidth="1"/>
    <col min="2855" max="2890" width="0" style="1" hidden="1" customWidth="1"/>
    <col min="2891" max="2905" width="6.7109375" style="1" customWidth="1"/>
    <col min="2906" max="3052" width="9.140625" style="1"/>
    <col min="3053" max="3053" width="3.85546875" style="1" customWidth="1"/>
    <col min="3054" max="3054" width="10.42578125" style="1" customWidth="1"/>
    <col min="3055" max="3055" width="0" style="1" hidden="1" customWidth="1"/>
    <col min="3056" max="3056" width="13.42578125" style="1" customWidth="1"/>
    <col min="3057" max="3092" width="0" style="1" hidden="1" customWidth="1"/>
    <col min="3093" max="3107" width="6.7109375" style="1" customWidth="1"/>
    <col min="3108" max="3108" width="9.140625" style="1"/>
    <col min="3109" max="3109" width="10.42578125" style="1" customWidth="1"/>
    <col min="3110" max="3110" width="14.5703125" style="1" customWidth="1"/>
    <col min="3111" max="3146" width="0" style="1" hidden="1" customWidth="1"/>
    <col min="3147" max="3161" width="6.7109375" style="1" customWidth="1"/>
    <col min="3162" max="3308" width="9.140625" style="1"/>
    <col min="3309" max="3309" width="3.85546875" style="1" customWidth="1"/>
    <col min="3310" max="3310" width="10.42578125" style="1" customWidth="1"/>
    <col min="3311" max="3311" width="0" style="1" hidden="1" customWidth="1"/>
    <col min="3312" max="3312" width="13.42578125" style="1" customWidth="1"/>
    <col min="3313" max="3348" width="0" style="1" hidden="1" customWidth="1"/>
    <col min="3349" max="3363" width="6.7109375" style="1" customWidth="1"/>
    <col min="3364" max="3364" width="9.140625" style="1"/>
    <col min="3365" max="3365" width="10.42578125" style="1" customWidth="1"/>
    <col min="3366" max="3366" width="14.5703125" style="1" customWidth="1"/>
    <col min="3367" max="3402" width="0" style="1" hidden="1" customWidth="1"/>
    <col min="3403" max="3417" width="6.7109375" style="1" customWidth="1"/>
    <col min="3418" max="3564" width="9.140625" style="1"/>
    <col min="3565" max="3565" width="3.85546875" style="1" customWidth="1"/>
    <col min="3566" max="3566" width="10.42578125" style="1" customWidth="1"/>
    <col min="3567" max="3567" width="0" style="1" hidden="1" customWidth="1"/>
    <col min="3568" max="3568" width="13.42578125" style="1" customWidth="1"/>
    <col min="3569" max="3604" width="0" style="1" hidden="1" customWidth="1"/>
    <col min="3605" max="3619" width="6.7109375" style="1" customWidth="1"/>
    <col min="3620" max="3620" width="9.140625" style="1"/>
    <col min="3621" max="3621" width="10.42578125" style="1" customWidth="1"/>
    <col min="3622" max="3622" width="14.5703125" style="1" customWidth="1"/>
    <col min="3623" max="3658" width="0" style="1" hidden="1" customWidth="1"/>
    <col min="3659" max="3673" width="6.7109375" style="1" customWidth="1"/>
    <col min="3674" max="3820" width="9.140625" style="1"/>
    <col min="3821" max="3821" width="3.85546875" style="1" customWidth="1"/>
    <col min="3822" max="3822" width="10.42578125" style="1" customWidth="1"/>
    <col min="3823" max="3823" width="0" style="1" hidden="1" customWidth="1"/>
    <col min="3824" max="3824" width="13.42578125" style="1" customWidth="1"/>
    <col min="3825" max="3860" width="0" style="1" hidden="1" customWidth="1"/>
    <col min="3861" max="3875" width="6.7109375" style="1" customWidth="1"/>
    <col min="3876" max="3876" width="9.140625" style="1"/>
    <col min="3877" max="3877" width="10.42578125" style="1" customWidth="1"/>
    <col min="3878" max="3878" width="14.5703125" style="1" customWidth="1"/>
    <col min="3879" max="3914" width="0" style="1" hidden="1" customWidth="1"/>
    <col min="3915" max="3929" width="6.7109375" style="1" customWidth="1"/>
    <col min="3930" max="4076" width="9.140625" style="1"/>
    <col min="4077" max="4077" width="3.85546875" style="1" customWidth="1"/>
    <col min="4078" max="4078" width="10.42578125" style="1" customWidth="1"/>
    <col min="4079" max="4079" width="0" style="1" hidden="1" customWidth="1"/>
    <col min="4080" max="4080" width="13.42578125" style="1" customWidth="1"/>
    <col min="4081" max="4116" width="0" style="1" hidden="1" customWidth="1"/>
    <col min="4117" max="4131" width="6.7109375" style="1" customWidth="1"/>
    <col min="4132" max="4132" width="9.140625" style="1"/>
    <col min="4133" max="4133" width="10.42578125" style="1" customWidth="1"/>
    <col min="4134" max="4134" width="14.5703125" style="1" customWidth="1"/>
    <col min="4135" max="4170" width="0" style="1" hidden="1" customWidth="1"/>
    <col min="4171" max="4185" width="6.7109375" style="1" customWidth="1"/>
    <col min="4186" max="4332" width="9.140625" style="1"/>
    <col min="4333" max="4333" width="3.85546875" style="1" customWidth="1"/>
    <col min="4334" max="4334" width="10.42578125" style="1" customWidth="1"/>
    <col min="4335" max="4335" width="0" style="1" hidden="1" customWidth="1"/>
    <col min="4336" max="4336" width="13.42578125" style="1" customWidth="1"/>
    <col min="4337" max="4372" width="0" style="1" hidden="1" customWidth="1"/>
    <col min="4373" max="4387" width="6.7109375" style="1" customWidth="1"/>
    <col min="4388" max="4388" width="9.140625" style="1"/>
    <col min="4389" max="4389" width="10.42578125" style="1" customWidth="1"/>
    <col min="4390" max="4390" width="14.5703125" style="1" customWidth="1"/>
    <col min="4391" max="4426" width="0" style="1" hidden="1" customWidth="1"/>
    <col min="4427" max="4441" width="6.7109375" style="1" customWidth="1"/>
    <col min="4442" max="4588" width="9.140625" style="1"/>
    <col min="4589" max="4589" width="3.85546875" style="1" customWidth="1"/>
    <col min="4590" max="4590" width="10.42578125" style="1" customWidth="1"/>
    <col min="4591" max="4591" width="0" style="1" hidden="1" customWidth="1"/>
    <col min="4592" max="4592" width="13.42578125" style="1" customWidth="1"/>
    <col min="4593" max="4628" width="0" style="1" hidden="1" customWidth="1"/>
    <col min="4629" max="4643" width="6.7109375" style="1" customWidth="1"/>
    <col min="4644" max="4644" width="9.140625" style="1"/>
    <col min="4645" max="4645" width="10.42578125" style="1" customWidth="1"/>
    <col min="4646" max="4646" width="14.5703125" style="1" customWidth="1"/>
    <col min="4647" max="4682" width="0" style="1" hidden="1" customWidth="1"/>
    <col min="4683" max="4697" width="6.7109375" style="1" customWidth="1"/>
    <col min="4698" max="4844" width="9.140625" style="1"/>
    <col min="4845" max="4845" width="3.85546875" style="1" customWidth="1"/>
    <col min="4846" max="4846" width="10.42578125" style="1" customWidth="1"/>
    <col min="4847" max="4847" width="0" style="1" hidden="1" customWidth="1"/>
    <col min="4848" max="4848" width="13.42578125" style="1" customWidth="1"/>
    <col min="4849" max="4884" width="0" style="1" hidden="1" customWidth="1"/>
    <col min="4885" max="4899" width="6.7109375" style="1" customWidth="1"/>
    <col min="4900" max="4900" width="9.140625" style="1"/>
    <col min="4901" max="4901" width="10.42578125" style="1" customWidth="1"/>
    <col min="4902" max="4902" width="14.5703125" style="1" customWidth="1"/>
    <col min="4903" max="4938" width="0" style="1" hidden="1" customWidth="1"/>
    <col min="4939" max="4953" width="6.7109375" style="1" customWidth="1"/>
    <col min="4954" max="5100" width="9.140625" style="1"/>
    <col min="5101" max="5101" width="3.85546875" style="1" customWidth="1"/>
    <col min="5102" max="5102" width="10.42578125" style="1" customWidth="1"/>
    <col min="5103" max="5103" width="0" style="1" hidden="1" customWidth="1"/>
    <col min="5104" max="5104" width="13.42578125" style="1" customWidth="1"/>
    <col min="5105" max="5140" width="0" style="1" hidden="1" customWidth="1"/>
    <col min="5141" max="5155" width="6.7109375" style="1" customWidth="1"/>
    <col min="5156" max="5156" width="9.140625" style="1"/>
    <col min="5157" max="5157" width="10.42578125" style="1" customWidth="1"/>
    <col min="5158" max="5158" width="14.5703125" style="1" customWidth="1"/>
    <col min="5159" max="5194" width="0" style="1" hidden="1" customWidth="1"/>
    <col min="5195" max="5209" width="6.7109375" style="1" customWidth="1"/>
    <col min="5210" max="5356" width="9.140625" style="1"/>
    <col min="5357" max="5357" width="3.85546875" style="1" customWidth="1"/>
    <col min="5358" max="5358" width="10.42578125" style="1" customWidth="1"/>
    <col min="5359" max="5359" width="0" style="1" hidden="1" customWidth="1"/>
    <col min="5360" max="5360" width="13.42578125" style="1" customWidth="1"/>
    <col min="5361" max="5396" width="0" style="1" hidden="1" customWidth="1"/>
    <col min="5397" max="5411" width="6.7109375" style="1" customWidth="1"/>
    <col min="5412" max="5412" width="9.140625" style="1"/>
    <col min="5413" max="5413" width="10.42578125" style="1" customWidth="1"/>
    <col min="5414" max="5414" width="14.5703125" style="1" customWidth="1"/>
    <col min="5415" max="5450" width="0" style="1" hidden="1" customWidth="1"/>
    <col min="5451" max="5465" width="6.7109375" style="1" customWidth="1"/>
    <col min="5466" max="5612" width="9.140625" style="1"/>
    <col min="5613" max="5613" width="3.85546875" style="1" customWidth="1"/>
    <col min="5614" max="5614" width="10.42578125" style="1" customWidth="1"/>
    <col min="5615" max="5615" width="0" style="1" hidden="1" customWidth="1"/>
    <col min="5616" max="5616" width="13.42578125" style="1" customWidth="1"/>
    <col min="5617" max="5652" width="0" style="1" hidden="1" customWidth="1"/>
    <col min="5653" max="5667" width="6.7109375" style="1" customWidth="1"/>
    <col min="5668" max="5668" width="9.140625" style="1"/>
    <col min="5669" max="5669" width="10.42578125" style="1" customWidth="1"/>
    <col min="5670" max="5670" width="14.5703125" style="1" customWidth="1"/>
    <col min="5671" max="5706" width="0" style="1" hidden="1" customWidth="1"/>
    <col min="5707" max="5721" width="6.7109375" style="1" customWidth="1"/>
    <col min="5722" max="5868" width="9.140625" style="1"/>
    <col min="5869" max="5869" width="3.85546875" style="1" customWidth="1"/>
    <col min="5870" max="5870" width="10.42578125" style="1" customWidth="1"/>
    <col min="5871" max="5871" width="0" style="1" hidden="1" customWidth="1"/>
    <col min="5872" max="5872" width="13.42578125" style="1" customWidth="1"/>
    <col min="5873" max="5908" width="0" style="1" hidden="1" customWidth="1"/>
    <col min="5909" max="5923" width="6.7109375" style="1" customWidth="1"/>
    <col min="5924" max="5924" width="9.140625" style="1"/>
    <col min="5925" max="5925" width="10.42578125" style="1" customWidth="1"/>
    <col min="5926" max="5926" width="14.5703125" style="1" customWidth="1"/>
    <col min="5927" max="5962" width="0" style="1" hidden="1" customWidth="1"/>
    <col min="5963" max="5977" width="6.7109375" style="1" customWidth="1"/>
    <col min="5978" max="6124" width="9.140625" style="1"/>
    <col min="6125" max="6125" width="3.85546875" style="1" customWidth="1"/>
    <col min="6126" max="6126" width="10.42578125" style="1" customWidth="1"/>
    <col min="6127" max="6127" width="0" style="1" hidden="1" customWidth="1"/>
    <col min="6128" max="6128" width="13.42578125" style="1" customWidth="1"/>
    <col min="6129" max="6164" width="0" style="1" hidden="1" customWidth="1"/>
    <col min="6165" max="6179" width="6.7109375" style="1" customWidth="1"/>
    <col min="6180" max="6180" width="9.140625" style="1"/>
    <col min="6181" max="6181" width="10.42578125" style="1" customWidth="1"/>
    <col min="6182" max="6182" width="14.5703125" style="1" customWidth="1"/>
    <col min="6183" max="6218" width="0" style="1" hidden="1" customWidth="1"/>
    <col min="6219" max="6233" width="6.7109375" style="1" customWidth="1"/>
    <col min="6234" max="6380" width="9.140625" style="1"/>
    <col min="6381" max="6381" width="3.85546875" style="1" customWidth="1"/>
    <col min="6382" max="6382" width="10.42578125" style="1" customWidth="1"/>
    <col min="6383" max="6383" width="0" style="1" hidden="1" customWidth="1"/>
    <col min="6384" max="6384" width="13.42578125" style="1" customWidth="1"/>
    <col min="6385" max="6420" width="0" style="1" hidden="1" customWidth="1"/>
    <col min="6421" max="6435" width="6.7109375" style="1" customWidth="1"/>
    <col min="6436" max="6436" width="9.140625" style="1"/>
    <col min="6437" max="6437" width="10.42578125" style="1" customWidth="1"/>
    <col min="6438" max="6438" width="14.5703125" style="1" customWidth="1"/>
    <col min="6439" max="6474" width="0" style="1" hidden="1" customWidth="1"/>
    <col min="6475" max="6489" width="6.7109375" style="1" customWidth="1"/>
    <col min="6490" max="6636" width="9.140625" style="1"/>
    <col min="6637" max="6637" width="3.85546875" style="1" customWidth="1"/>
    <col min="6638" max="6638" width="10.42578125" style="1" customWidth="1"/>
    <col min="6639" max="6639" width="0" style="1" hidden="1" customWidth="1"/>
    <col min="6640" max="6640" width="13.42578125" style="1" customWidth="1"/>
    <col min="6641" max="6676" width="0" style="1" hidden="1" customWidth="1"/>
    <col min="6677" max="6691" width="6.7109375" style="1" customWidth="1"/>
    <col min="6692" max="6692" width="9.140625" style="1"/>
    <col min="6693" max="6693" width="10.42578125" style="1" customWidth="1"/>
    <col min="6694" max="6694" width="14.5703125" style="1" customWidth="1"/>
    <col min="6695" max="6730" width="0" style="1" hidden="1" customWidth="1"/>
    <col min="6731" max="6745" width="6.7109375" style="1" customWidth="1"/>
    <col min="6746" max="6892" width="9.140625" style="1"/>
    <col min="6893" max="6893" width="3.85546875" style="1" customWidth="1"/>
    <col min="6894" max="6894" width="10.42578125" style="1" customWidth="1"/>
    <col min="6895" max="6895" width="0" style="1" hidden="1" customWidth="1"/>
    <col min="6896" max="6896" width="13.42578125" style="1" customWidth="1"/>
    <col min="6897" max="6932" width="0" style="1" hidden="1" customWidth="1"/>
    <col min="6933" max="6947" width="6.7109375" style="1" customWidth="1"/>
    <col min="6948" max="6948" width="9.140625" style="1"/>
    <col min="6949" max="6949" width="10.42578125" style="1" customWidth="1"/>
    <col min="6950" max="6950" width="14.5703125" style="1" customWidth="1"/>
    <col min="6951" max="6986" width="0" style="1" hidden="1" customWidth="1"/>
    <col min="6987" max="7001" width="6.7109375" style="1" customWidth="1"/>
    <col min="7002" max="7148" width="9.140625" style="1"/>
    <col min="7149" max="7149" width="3.85546875" style="1" customWidth="1"/>
    <col min="7150" max="7150" width="10.42578125" style="1" customWidth="1"/>
    <col min="7151" max="7151" width="0" style="1" hidden="1" customWidth="1"/>
    <col min="7152" max="7152" width="13.42578125" style="1" customWidth="1"/>
    <col min="7153" max="7188" width="0" style="1" hidden="1" customWidth="1"/>
    <col min="7189" max="7203" width="6.7109375" style="1" customWidth="1"/>
    <col min="7204" max="7204" width="9.140625" style="1"/>
    <col min="7205" max="7205" width="10.42578125" style="1" customWidth="1"/>
    <col min="7206" max="7206" width="14.5703125" style="1" customWidth="1"/>
    <col min="7207" max="7242" width="0" style="1" hidden="1" customWidth="1"/>
    <col min="7243" max="7257" width="6.7109375" style="1" customWidth="1"/>
    <col min="7258" max="7404" width="9.140625" style="1"/>
    <col min="7405" max="7405" width="3.85546875" style="1" customWidth="1"/>
    <col min="7406" max="7406" width="10.42578125" style="1" customWidth="1"/>
    <col min="7407" max="7407" width="0" style="1" hidden="1" customWidth="1"/>
    <col min="7408" max="7408" width="13.42578125" style="1" customWidth="1"/>
    <col min="7409" max="7444" width="0" style="1" hidden="1" customWidth="1"/>
    <col min="7445" max="7459" width="6.7109375" style="1" customWidth="1"/>
    <col min="7460" max="7460" width="9.140625" style="1"/>
    <col min="7461" max="7461" width="10.42578125" style="1" customWidth="1"/>
    <col min="7462" max="7462" width="14.5703125" style="1" customWidth="1"/>
    <col min="7463" max="7498" width="0" style="1" hidden="1" customWidth="1"/>
    <col min="7499" max="7513" width="6.7109375" style="1" customWidth="1"/>
    <col min="7514" max="7660" width="9.140625" style="1"/>
    <col min="7661" max="7661" width="3.85546875" style="1" customWidth="1"/>
    <col min="7662" max="7662" width="10.42578125" style="1" customWidth="1"/>
    <col min="7663" max="7663" width="0" style="1" hidden="1" customWidth="1"/>
    <col min="7664" max="7664" width="13.42578125" style="1" customWidth="1"/>
    <col min="7665" max="7700" width="0" style="1" hidden="1" customWidth="1"/>
    <col min="7701" max="7715" width="6.7109375" style="1" customWidth="1"/>
    <col min="7716" max="7716" width="9.140625" style="1"/>
    <col min="7717" max="7717" width="10.42578125" style="1" customWidth="1"/>
    <col min="7718" max="7718" width="14.5703125" style="1" customWidth="1"/>
    <col min="7719" max="7754" width="0" style="1" hidden="1" customWidth="1"/>
    <col min="7755" max="7769" width="6.7109375" style="1" customWidth="1"/>
    <col min="7770" max="7916" width="9.140625" style="1"/>
    <col min="7917" max="7917" width="3.85546875" style="1" customWidth="1"/>
    <col min="7918" max="7918" width="10.42578125" style="1" customWidth="1"/>
    <col min="7919" max="7919" width="0" style="1" hidden="1" customWidth="1"/>
    <col min="7920" max="7920" width="13.42578125" style="1" customWidth="1"/>
    <col min="7921" max="7956" width="0" style="1" hidden="1" customWidth="1"/>
    <col min="7957" max="7971" width="6.7109375" style="1" customWidth="1"/>
    <col min="7972" max="7972" width="9.140625" style="1"/>
    <col min="7973" max="7973" width="10.42578125" style="1" customWidth="1"/>
    <col min="7974" max="7974" width="14.5703125" style="1" customWidth="1"/>
    <col min="7975" max="8010" width="0" style="1" hidden="1" customWidth="1"/>
    <col min="8011" max="8025" width="6.7109375" style="1" customWidth="1"/>
    <col min="8026" max="8172" width="9.140625" style="1"/>
    <col min="8173" max="8173" width="3.85546875" style="1" customWidth="1"/>
    <col min="8174" max="8174" width="10.42578125" style="1" customWidth="1"/>
    <col min="8175" max="8175" width="0" style="1" hidden="1" customWidth="1"/>
    <col min="8176" max="8176" width="13.42578125" style="1" customWidth="1"/>
    <col min="8177" max="8212" width="0" style="1" hidden="1" customWidth="1"/>
    <col min="8213" max="8227" width="6.7109375" style="1" customWidth="1"/>
    <col min="8228" max="8228" width="9.140625" style="1"/>
    <col min="8229" max="8229" width="10.42578125" style="1" customWidth="1"/>
    <col min="8230" max="8230" width="14.5703125" style="1" customWidth="1"/>
    <col min="8231" max="8266" width="0" style="1" hidden="1" customWidth="1"/>
    <col min="8267" max="8281" width="6.7109375" style="1" customWidth="1"/>
    <col min="8282" max="8428" width="9.140625" style="1"/>
    <col min="8429" max="8429" width="3.85546875" style="1" customWidth="1"/>
    <col min="8430" max="8430" width="10.42578125" style="1" customWidth="1"/>
    <col min="8431" max="8431" width="0" style="1" hidden="1" customWidth="1"/>
    <col min="8432" max="8432" width="13.42578125" style="1" customWidth="1"/>
    <col min="8433" max="8468" width="0" style="1" hidden="1" customWidth="1"/>
    <col min="8469" max="8483" width="6.7109375" style="1" customWidth="1"/>
    <col min="8484" max="8484" width="9.140625" style="1"/>
    <col min="8485" max="8485" width="10.42578125" style="1" customWidth="1"/>
    <col min="8486" max="8486" width="14.5703125" style="1" customWidth="1"/>
    <col min="8487" max="8522" width="0" style="1" hidden="1" customWidth="1"/>
    <col min="8523" max="8537" width="6.7109375" style="1" customWidth="1"/>
    <col min="8538" max="8684" width="9.140625" style="1"/>
    <col min="8685" max="8685" width="3.85546875" style="1" customWidth="1"/>
    <col min="8686" max="8686" width="10.42578125" style="1" customWidth="1"/>
    <col min="8687" max="8687" width="0" style="1" hidden="1" customWidth="1"/>
    <col min="8688" max="8688" width="13.42578125" style="1" customWidth="1"/>
    <col min="8689" max="8724" width="0" style="1" hidden="1" customWidth="1"/>
    <col min="8725" max="8739" width="6.7109375" style="1" customWidth="1"/>
    <col min="8740" max="8740" width="9.140625" style="1"/>
    <col min="8741" max="8741" width="10.42578125" style="1" customWidth="1"/>
    <col min="8742" max="8742" width="14.5703125" style="1" customWidth="1"/>
    <col min="8743" max="8778" width="0" style="1" hidden="1" customWidth="1"/>
    <col min="8779" max="8793" width="6.7109375" style="1" customWidth="1"/>
    <col min="8794" max="8940" width="9.140625" style="1"/>
    <col min="8941" max="8941" width="3.85546875" style="1" customWidth="1"/>
    <col min="8942" max="8942" width="10.42578125" style="1" customWidth="1"/>
    <col min="8943" max="8943" width="0" style="1" hidden="1" customWidth="1"/>
    <col min="8944" max="8944" width="13.42578125" style="1" customWidth="1"/>
    <col min="8945" max="8980" width="0" style="1" hidden="1" customWidth="1"/>
    <col min="8981" max="8995" width="6.7109375" style="1" customWidth="1"/>
    <col min="8996" max="8996" width="9.140625" style="1"/>
    <col min="8997" max="8997" width="10.42578125" style="1" customWidth="1"/>
    <col min="8998" max="8998" width="14.5703125" style="1" customWidth="1"/>
    <col min="8999" max="9034" width="0" style="1" hidden="1" customWidth="1"/>
    <col min="9035" max="9049" width="6.7109375" style="1" customWidth="1"/>
    <col min="9050" max="9196" width="9.140625" style="1"/>
    <col min="9197" max="9197" width="3.85546875" style="1" customWidth="1"/>
    <col min="9198" max="9198" width="10.42578125" style="1" customWidth="1"/>
    <col min="9199" max="9199" width="0" style="1" hidden="1" customWidth="1"/>
    <col min="9200" max="9200" width="13.42578125" style="1" customWidth="1"/>
    <col min="9201" max="9236" width="0" style="1" hidden="1" customWidth="1"/>
    <col min="9237" max="9251" width="6.7109375" style="1" customWidth="1"/>
    <col min="9252" max="9252" width="9.140625" style="1"/>
    <col min="9253" max="9253" width="10.42578125" style="1" customWidth="1"/>
    <col min="9254" max="9254" width="14.5703125" style="1" customWidth="1"/>
    <col min="9255" max="9290" width="0" style="1" hidden="1" customWidth="1"/>
    <col min="9291" max="9305" width="6.7109375" style="1" customWidth="1"/>
    <col min="9306" max="9452" width="9.140625" style="1"/>
    <col min="9453" max="9453" width="3.85546875" style="1" customWidth="1"/>
    <col min="9454" max="9454" width="10.42578125" style="1" customWidth="1"/>
    <col min="9455" max="9455" width="0" style="1" hidden="1" customWidth="1"/>
    <col min="9456" max="9456" width="13.42578125" style="1" customWidth="1"/>
    <col min="9457" max="9492" width="0" style="1" hidden="1" customWidth="1"/>
    <col min="9493" max="9507" width="6.7109375" style="1" customWidth="1"/>
    <col min="9508" max="9508" width="9.140625" style="1"/>
    <col min="9509" max="9509" width="10.42578125" style="1" customWidth="1"/>
    <col min="9510" max="9510" width="14.5703125" style="1" customWidth="1"/>
    <col min="9511" max="9546" width="0" style="1" hidden="1" customWidth="1"/>
    <col min="9547" max="9561" width="6.7109375" style="1" customWidth="1"/>
    <col min="9562" max="9708" width="9.140625" style="1"/>
    <col min="9709" max="9709" width="3.85546875" style="1" customWidth="1"/>
    <col min="9710" max="9710" width="10.42578125" style="1" customWidth="1"/>
    <col min="9711" max="9711" width="0" style="1" hidden="1" customWidth="1"/>
    <col min="9712" max="9712" width="13.42578125" style="1" customWidth="1"/>
    <col min="9713" max="9748" width="0" style="1" hidden="1" customWidth="1"/>
    <col min="9749" max="9763" width="6.7109375" style="1" customWidth="1"/>
    <col min="9764" max="9764" width="9.140625" style="1"/>
    <col min="9765" max="9765" width="10.42578125" style="1" customWidth="1"/>
    <col min="9766" max="9766" width="14.5703125" style="1" customWidth="1"/>
    <col min="9767" max="9802" width="0" style="1" hidden="1" customWidth="1"/>
    <col min="9803" max="9817" width="6.7109375" style="1" customWidth="1"/>
    <col min="9818" max="9964" width="9.140625" style="1"/>
    <col min="9965" max="9965" width="3.85546875" style="1" customWidth="1"/>
    <col min="9966" max="9966" width="10.42578125" style="1" customWidth="1"/>
    <col min="9967" max="9967" width="0" style="1" hidden="1" customWidth="1"/>
    <col min="9968" max="9968" width="13.42578125" style="1" customWidth="1"/>
    <col min="9969" max="10004" width="0" style="1" hidden="1" customWidth="1"/>
    <col min="10005" max="10019" width="6.7109375" style="1" customWidth="1"/>
    <col min="10020" max="10020" width="9.140625" style="1"/>
    <col min="10021" max="10021" width="10.42578125" style="1" customWidth="1"/>
    <col min="10022" max="10022" width="14.5703125" style="1" customWidth="1"/>
    <col min="10023" max="10058" width="0" style="1" hidden="1" customWidth="1"/>
    <col min="10059" max="10073" width="6.7109375" style="1" customWidth="1"/>
    <col min="10074" max="10220" width="9.140625" style="1"/>
    <col min="10221" max="10221" width="3.85546875" style="1" customWidth="1"/>
    <col min="10222" max="10222" width="10.42578125" style="1" customWidth="1"/>
    <col min="10223" max="10223" width="0" style="1" hidden="1" customWidth="1"/>
    <col min="10224" max="10224" width="13.42578125" style="1" customWidth="1"/>
    <col min="10225" max="10260" width="0" style="1" hidden="1" customWidth="1"/>
    <col min="10261" max="10275" width="6.7109375" style="1" customWidth="1"/>
    <col min="10276" max="10276" width="9.140625" style="1"/>
    <col min="10277" max="10277" width="10.42578125" style="1" customWidth="1"/>
    <col min="10278" max="10278" width="14.5703125" style="1" customWidth="1"/>
    <col min="10279" max="10314" width="0" style="1" hidden="1" customWidth="1"/>
    <col min="10315" max="10329" width="6.7109375" style="1" customWidth="1"/>
    <col min="10330" max="10476" width="9.140625" style="1"/>
    <col min="10477" max="10477" width="3.85546875" style="1" customWidth="1"/>
    <col min="10478" max="10478" width="10.42578125" style="1" customWidth="1"/>
    <col min="10479" max="10479" width="0" style="1" hidden="1" customWidth="1"/>
    <col min="10480" max="10480" width="13.42578125" style="1" customWidth="1"/>
    <col min="10481" max="10516" width="0" style="1" hidden="1" customWidth="1"/>
    <col min="10517" max="10531" width="6.7109375" style="1" customWidth="1"/>
    <col min="10532" max="10532" width="9.140625" style="1"/>
    <col min="10533" max="10533" width="10.42578125" style="1" customWidth="1"/>
    <col min="10534" max="10534" width="14.5703125" style="1" customWidth="1"/>
    <col min="10535" max="10570" width="0" style="1" hidden="1" customWidth="1"/>
    <col min="10571" max="10585" width="6.7109375" style="1" customWidth="1"/>
    <col min="10586" max="10732" width="9.140625" style="1"/>
    <col min="10733" max="10733" width="3.85546875" style="1" customWidth="1"/>
    <col min="10734" max="10734" width="10.42578125" style="1" customWidth="1"/>
    <col min="10735" max="10735" width="0" style="1" hidden="1" customWidth="1"/>
    <col min="10736" max="10736" width="13.42578125" style="1" customWidth="1"/>
    <col min="10737" max="10772" width="0" style="1" hidden="1" customWidth="1"/>
    <col min="10773" max="10787" width="6.7109375" style="1" customWidth="1"/>
    <col min="10788" max="10788" width="9.140625" style="1"/>
    <col min="10789" max="10789" width="10.42578125" style="1" customWidth="1"/>
    <col min="10790" max="10790" width="14.5703125" style="1" customWidth="1"/>
    <col min="10791" max="10826" width="0" style="1" hidden="1" customWidth="1"/>
    <col min="10827" max="10841" width="6.7109375" style="1" customWidth="1"/>
    <col min="10842" max="10988" width="9.140625" style="1"/>
    <col min="10989" max="10989" width="3.85546875" style="1" customWidth="1"/>
    <col min="10990" max="10990" width="10.42578125" style="1" customWidth="1"/>
    <col min="10991" max="10991" width="0" style="1" hidden="1" customWidth="1"/>
    <col min="10992" max="10992" width="13.42578125" style="1" customWidth="1"/>
    <col min="10993" max="11028" width="0" style="1" hidden="1" customWidth="1"/>
    <col min="11029" max="11043" width="6.7109375" style="1" customWidth="1"/>
    <col min="11044" max="11044" width="9.140625" style="1"/>
    <col min="11045" max="11045" width="10.42578125" style="1" customWidth="1"/>
    <col min="11046" max="11046" width="14.5703125" style="1" customWidth="1"/>
    <col min="11047" max="11082" width="0" style="1" hidden="1" customWidth="1"/>
    <col min="11083" max="11097" width="6.7109375" style="1" customWidth="1"/>
    <col min="11098" max="11244" width="9.140625" style="1"/>
    <col min="11245" max="11245" width="3.85546875" style="1" customWidth="1"/>
    <col min="11246" max="11246" width="10.42578125" style="1" customWidth="1"/>
    <col min="11247" max="11247" width="0" style="1" hidden="1" customWidth="1"/>
    <col min="11248" max="11248" width="13.42578125" style="1" customWidth="1"/>
    <col min="11249" max="11284" width="0" style="1" hidden="1" customWidth="1"/>
    <col min="11285" max="11299" width="6.7109375" style="1" customWidth="1"/>
    <col min="11300" max="11300" width="9.140625" style="1"/>
    <col min="11301" max="11301" width="10.42578125" style="1" customWidth="1"/>
    <col min="11302" max="11302" width="14.5703125" style="1" customWidth="1"/>
    <col min="11303" max="11338" width="0" style="1" hidden="1" customWidth="1"/>
    <col min="11339" max="11353" width="6.7109375" style="1" customWidth="1"/>
    <col min="11354" max="11500" width="9.140625" style="1"/>
    <col min="11501" max="11501" width="3.85546875" style="1" customWidth="1"/>
    <col min="11502" max="11502" width="10.42578125" style="1" customWidth="1"/>
    <col min="11503" max="11503" width="0" style="1" hidden="1" customWidth="1"/>
    <col min="11504" max="11504" width="13.42578125" style="1" customWidth="1"/>
    <col min="11505" max="11540" width="0" style="1" hidden="1" customWidth="1"/>
    <col min="11541" max="11555" width="6.7109375" style="1" customWidth="1"/>
    <col min="11556" max="11556" width="9.140625" style="1"/>
    <col min="11557" max="11557" width="10.42578125" style="1" customWidth="1"/>
    <col min="11558" max="11558" width="14.5703125" style="1" customWidth="1"/>
    <col min="11559" max="11594" width="0" style="1" hidden="1" customWidth="1"/>
    <col min="11595" max="11609" width="6.7109375" style="1" customWidth="1"/>
    <col min="11610" max="11756" width="9.140625" style="1"/>
    <col min="11757" max="11757" width="3.85546875" style="1" customWidth="1"/>
    <col min="11758" max="11758" width="10.42578125" style="1" customWidth="1"/>
    <col min="11759" max="11759" width="0" style="1" hidden="1" customWidth="1"/>
    <col min="11760" max="11760" width="13.42578125" style="1" customWidth="1"/>
    <col min="11761" max="11796" width="0" style="1" hidden="1" customWidth="1"/>
    <col min="11797" max="11811" width="6.7109375" style="1" customWidth="1"/>
    <col min="11812" max="11812" width="9.140625" style="1"/>
    <col min="11813" max="11813" width="10.42578125" style="1" customWidth="1"/>
    <col min="11814" max="11814" width="14.5703125" style="1" customWidth="1"/>
    <col min="11815" max="11850" width="0" style="1" hidden="1" customWidth="1"/>
    <col min="11851" max="11865" width="6.7109375" style="1" customWidth="1"/>
    <col min="11866" max="12012" width="9.140625" style="1"/>
    <col min="12013" max="12013" width="3.85546875" style="1" customWidth="1"/>
    <col min="12014" max="12014" width="10.42578125" style="1" customWidth="1"/>
    <col min="12015" max="12015" width="0" style="1" hidden="1" customWidth="1"/>
    <col min="12016" max="12016" width="13.42578125" style="1" customWidth="1"/>
    <col min="12017" max="12052" width="0" style="1" hidden="1" customWidth="1"/>
    <col min="12053" max="12067" width="6.7109375" style="1" customWidth="1"/>
    <col min="12068" max="12068" width="9.140625" style="1"/>
    <col min="12069" max="12069" width="10.42578125" style="1" customWidth="1"/>
    <col min="12070" max="12070" width="14.5703125" style="1" customWidth="1"/>
    <col min="12071" max="12106" width="0" style="1" hidden="1" customWidth="1"/>
    <col min="12107" max="12121" width="6.7109375" style="1" customWidth="1"/>
    <col min="12122" max="12268" width="9.140625" style="1"/>
    <col min="12269" max="12269" width="3.85546875" style="1" customWidth="1"/>
    <col min="12270" max="12270" width="10.42578125" style="1" customWidth="1"/>
    <col min="12271" max="12271" width="0" style="1" hidden="1" customWidth="1"/>
    <col min="12272" max="12272" width="13.42578125" style="1" customWidth="1"/>
    <col min="12273" max="12308" width="0" style="1" hidden="1" customWidth="1"/>
    <col min="12309" max="12323" width="6.7109375" style="1" customWidth="1"/>
    <col min="12324" max="12324" width="9.140625" style="1"/>
    <col min="12325" max="12325" width="10.42578125" style="1" customWidth="1"/>
    <col min="12326" max="12326" width="14.5703125" style="1" customWidth="1"/>
    <col min="12327" max="12362" width="0" style="1" hidden="1" customWidth="1"/>
    <col min="12363" max="12377" width="6.7109375" style="1" customWidth="1"/>
    <col min="12378" max="12524" width="9.140625" style="1"/>
    <col min="12525" max="12525" width="3.85546875" style="1" customWidth="1"/>
    <col min="12526" max="12526" width="10.42578125" style="1" customWidth="1"/>
    <col min="12527" max="12527" width="0" style="1" hidden="1" customWidth="1"/>
    <col min="12528" max="12528" width="13.42578125" style="1" customWidth="1"/>
    <col min="12529" max="12564" width="0" style="1" hidden="1" customWidth="1"/>
    <col min="12565" max="12579" width="6.7109375" style="1" customWidth="1"/>
    <col min="12580" max="12580" width="9.140625" style="1"/>
    <col min="12581" max="12581" width="10.42578125" style="1" customWidth="1"/>
    <col min="12582" max="12582" width="14.5703125" style="1" customWidth="1"/>
    <col min="12583" max="12618" width="0" style="1" hidden="1" customWidth="1"/>
    <col min="12619" max="12633" width="6.7109375" style="1" customWidth="1"/>
    <col min="12634" max="12780" width="9.140625" style="1"/>
    <col min="12781" max="12781" width="3.85546875" style="1" customWidth="1"/>
    <col min="12782" max="12782" width="10.42578125" style="1" customWidth="1"/>
    <col min="12783" max="12783" width="0" style="1" hidden="1" customWidth="1"/>
    <col min="12784" max="12784" width="13.42578125" style="1" customWidth="1"/>
    <col min="12785" max="12820" width="0" style="1" hidden="1" customWidth="1"/>
    <col min="12821" max="12835" width="6.7109375" style="1" customWidth="1"/>
    <col min="12836" max="12836" width="9.140625" style="1"/>
    <col min="12837" max="12837" width="10.42578125" style="1" customWidth="1"/>
    <col min="12838" max="12838" width="14.5703125" style="1" customWidth="1"/>
    <col min="12839" max="12874" width="0" style="1" hidden="1" customWidth="1"/>
    <col min="12875" max="12889" width="6.7109375" style="1" customWidth="1"/>
    <col min="12890" max="13036" width="9.140625" style="1"/>
    <col min="13037" max="13037" width="3.85546875" style="1" customWidth="1"/>
    <col min="13038" max="13038" width="10.42578125" style="1" customWidth="1"/>
    <col min="13039" max="13039" width="0" style="1" hidden="1" customWidth="1"/>
    <col min="13040" max="13040" width="13.42578125" style="1" customWidth="1"/>
    <col min="13041" max="13076" width="0" style="1" hidden="1" customWidth="1"/>
    <col min="13077" max="13091" width="6.7109375" style="1" customWidth="1"/>
    <col min="13092" max="13092" width="9.140625" style="1"/>
    <col min="13093" max="13093" width="10.42578125" style="1" customWidth="1"/>
    <col min="13094" max="13094" width="14.5703125" style="1" customWidth="1"/>
    <col min="13095" max="13130" width="0" style="1" hidden="1" customWidth="1"/>
    <col min="13131" max="13145" width="6.7109375" style="1" customWidth="1"/>
    <col min="13146" max="13292" width="9.140625" style="1"/>
    <col min="13293" max="13293" width="3.85546875" style="1" customWidth="1"/>
    <col min="13294" max="13294" width="10.42578125" style="1" customWidth="1"/>
    <col min="13295" max="13295" width="0" style="1" hidden="1" customWidth="1"/>
    <col min="13296" max="13296" width="13.42578125" style="1" customWidth="1"/>
    <col min="13297" max="13332" width="0" style="1" hidden="1" customWidth="1"/>
    <col min="13333" max="13347" width="6.7109375" style="1" customWidth="1"/>
    <col min="13348" max="13348" width="9.140625" style="1"/>
    <col min="13349" max="13349" width="10.42578125" style="1" customWidth="1"/>
    <col min="13350" max="13350" width="14.5703125" style="1" customWidth="1"/>
    <col min="13351" max="13386" width="0" style="1" hidden="1" customWidth="1"/>
    <col min="13387" max="13401" width="6.7109375" style="1" customWidth="1"/>
    <col min="13402" max="13548" width="9.140625" style="1"/>
    <col min="13549" max="13549" width="3.85546875" style="1" customWidth="1"/>
    <col min="13550" max="13550" width="10.42578125" style="1" customWidth="1"/>
    <col min="13551" max="13551" width="0" style="1" hidden="1" customWidth="1"/>
    <col min="13552" max="13552" width="13.42578125" style="1" customWidth="1"/>
    <col min="13553" max="13588" width="0" style="1" hidden="1" customWidth="1"/>
    <col min="13589" max="13603" width="6.7109375" style="1" customWidth="1"/>
    <col min="13604" max="13604" width="9.140625" style="1"/>
    <col min="13605" max="13605" width="10.42578125" style="1" customWidth="1"/>
    <col min="13606" max="13606" width="14.5703125" style="1" customWidth="1"/>
    <col min="13607" max="13642" width="0" style="1" hidden="1" customWidth="1"/>
    <col min="13643" max="13657" width="6.7109375" style="1" customWidth="1"/>
    <col min="13658" max="13804" width="9.140625" style="1"/>
    <col min="13805" max="13805" width="3.85546875" style="1" customWidth="1"/>
    <col min="13806" max="13806" width="10.42578125" style="1" customWidth="1"/>
    <col min="13807" max="13807" width="0" style="1" hidden="1" customWidth="1"/>
    <col min="13808" max="13808" width="13.42578125" style="1" customWidth="1"/>
    <col min="13809" max="13844" width="0" style="1" hidden="1" customWidth="1"/>
    <col min="13845" max="13859" width="6.7109375" style="1" customWidth="1"/>
    <col min="13860" max="13860" width="9.140625" style="1"/>
    <col min="13861" max="13861" width="10.42578125" style="1" customWidth="1"/>
    <col min="13862" max="13862" width="14.5703125" style="1" customWidth="1"/>
    <col min="13863" max="13898" width="0" style="1" hidden="1" customWidth="1"/>
    <col min="13899" max="13913" width="6.7109375" style="1" customWidth="1"/>
    <col min="13914" max="14060" width="9.140625" style="1"/>
    <col min="14061" max="14061" width="3.85546875" style="1" customWidth="1"/>
    <col min="14062" max="14062" width="10.42578125" style="1" customWidth="1"/>
    <col min="14063" max="14063" width="0" style="1" hidden="1" customWidth="1"/>
    <col min="14064" max="14064" width="13.42578125" style="1" customWidth="1"/>
    <col min="14065" max="14100" width="0" style="1" hidden="1" customWidth="1"/>
    <col min="14101" max="14115" width="6.7109375" style="1" customWidth="1"/>
    <col min="14116" max="14116" width="9.140625" style="1"/>
    <col min="14117" max="14117" width="10.42578125" style="1" customWidth="1"/>
    <col min="14118" max="14118" width="14.5703125" style="1" customWidth="1"/>
    <col min="14119" max="14154" width="0" style="1" hidden="1" customWidth="1"/>
    <col min="14155" max="14169" width="6.7109375" style="1" customWidth="1"/>
    <col min="14170" max="14316" width="9.140625" style="1"/>
    <col min="14317" max="14317" width="3.85546875" style="1" customWidth="1"/>
    <col min="14318" max="14318" width="10.42578125" style="1" customWidth="1"/>
    <col min="14319" max="14319" width="0" style="1" hidden="1" customWidth="1"/>
    <col min="14320" max="14320" width="13.42578125" style="1" customWidth="1"/>
    <col min="14321" max="14356" width="0" style="1" hidden="1" customWidth="1"/>
    <col min="14357" max="14371" width="6.7109375" style="1" customWidth="1"/>
    <col min="14372" max="14372" width="9.140625" style="1"/>
    <col min="14373" max="14373" width="10.42578125" style="1" customWidth="1"/>
    <col min="14374" max="14374" width="14.5703125" style="1" customWidth="1"/>
    <col min="14375" max="14410" width="0" style="1" hidden="1" customWidth="1"/>
    <col min="14411" max="14425" width="6.7109375" style="1" customWidth="1"/>
    <col min="14426" max="14572" width="9.140625" style="1"/>
    <col min="14573" max="14573" width="3.85546875" style="1" customWidth="1"/>
    <col min="14574" max="14574" width="10.42578125" style="1" customWidth="1"/>
    <col min="14575" max="14575" width="0" style="1" hidden="1" customWidth="1"/>
    <col min="14576" max="14576" width="13.42578125" style="1" customWidth="1"/>
    <col min="14577" max="14612" width="0" style="1" hidden="1" customWidth="1"/>
    <col min="14613" max="14627" width="6.7109375" style="1" customWidth="1"/>
    <col min="14628" max="14628" width="9.140625" style="1"/>
    <col min="14629" max="14629" width="10.42578125" style="1" customWidth="1"/>
    <col min="14630" max="14630" width="14.5703125" style="1" customWidth="1"/>
    <col min="14631" max="14666" width="0" style="1" hidden="1" customWidth="1"/>
    <col min="14667" max="14681" width="6.7109375" style="1" customWidth="1"/>
    <col min="14682" max="14828" width="9.140625" style="1"/>
    <col min="14829" max="14829" width="3.85546875" style="1" customWidth="1"/>
    <col min="14830" max="14830" width="10.42578125" style="1" customWidth="1"/>
    <col min="14831" max="14831" width="0" style="1" hidden="1" customWidth="1"/>
    <col min="14832" max="14832" width="13.42578125" style="1" customWidth="1"/>
    <col min="14833" max="14868" width="0" style="1" hidden="1" customWidth="1"/>
    <col min="14869" max="14883" width="6.7109375" style="1" customWidth="1"/>
    <col min="14884" max="14884" width="9.140625" style="1"/>
    <col min="14885" max="14885" width="10.42578125" style="1" customWidth="1"/>
    <col min="14886" max="14886" width="14.5703125" style="1" customWidth="1"/>
    <col min="14887" max="14922" width="0" style="1" hidden="1" customWidth="1"/>
    <col min="14923" max="14937" width="6.7109375" style="1" customWidth="1"/>
    <col min="14938" max="15084" width="9.140625" style="1"/>
    <col min="15085" max="15085" width="3.85546875" style="1" customWidth="1"/>
    <col min="15086" max="15086" width="10.42578125" style="1" customWidth="1"/>
    <col min="15087" max="15087" width="0" style="1" hidden="1" customWidth="1"/>
    <col min="15088" max="15088" width="13.42578125" style="1" customWidth="1"/>
    <col min="15089" max="15124" width="0" style="1" hidden="1" customWidth="1"/>
    <col min="15125" max="15139" width="6.7109375" style="1" customWidth="1"/>
    <col min="15140" max="15140" width="9.140625" style="1"/>
    <col min="15141" max="15141" width="10.42578125" style="1" customWidth="1"/>
    <col min="15142" max="15142" width="14.5703125" style="1" customWidth="1"/>
    <col min="15143" max="15178" width="0" style="1" hidden="1" customWidth="1"/>
    <col min="15179" max="15193" width="6.7109375" style="1" customWidth="1"/>
    <col min="15194" max="15340" width="9.140625" style="1"/>
    <col min="15341" max="15341" width="3.85546875" style="1" customWidth="1"/>
    <col min="15342" max="15342" width="10.42578125" style="1" customWidth="1"/>
    <col min="15343" max="15343" width="0" style="1" hidden="1" customWidth="1"/>
    <col min="15344" max="15344" width="13.42578125" style="1" customWidth="1"/>
    <col min="15345" max="15380" width="0" style="1" hidden="1" customWidth="1"/>
    <col min="15381" max="15395" width="6.7109375" style="1" customWidth="1"/>
    <col min="15396" max="15396" width="9.140625" style="1"/>
    <col min="15397" max="15397" width="10.42578125" style="1" customWidth="1"/>
    <col min="15398" max="15398" width="14.5703125" style="1" customWidth="1"/>
    <col min="15399" max="15434" width="0" style="1" hidden="1" customWidth="1"/>
    <col min="15435" max="15449" width="6.7109375" style="1" customWidth="1"/>
    <col min="15450" max="15596" width="9.140625" style="1"/>
    <col min="15597" max="15597" width="3.85546875" style="1" customWidth="1"/>
    <col min="15598" max="15598" width="10.42578125" style="1" customWidth="1"/>
    <col min="15599" max="15599" width="0" style="1" hidden="1" customWidth="1"/>
    <col min="15600" max="15600" width="13.42578125" style="1" customWidth="1"/>
    <col min="15601" max="15636" width="0" style="1" hidden="1" customWidth="1"/>
    <col min="15637" max="15651" width="6.7109375" style="1" customWidth="1"/>
    <col min="15652" max="15652" width="9.140625" style="1"/>
    <col min="15653" max="15653" width="10.42578125" style="1" customWidth="1"/>
    <col min="15654" max="15654" width="14.5703125" style="1" customWidth="1"/>
    <col min="15655" max="15690" width="0" style="1" hidden="1" customWidth="1"/>
    <col min="15691" max="15705" width="6.7109375" style="1" customWidth="1"/>
    <col min="15706" max="15852" width="9.140625" style="1"/>
    <col min="15853" max="15853" width="3.85546875" style="1" customWidth="1"/>
    <col min="15854" max="15854" width="10.42578125" style="1" customWidth="1"/>
    <col min="15855" max="15855" width="0" style="1" hidden="1" customWidth="1"/>
    <col min="15856" max="15856" width="13.42578125" style="1" customWidth="1"/>
    <col min="15857" max="15892" width="0" style="1" hidden="1" customWidth="1"/>
    <col min="15893" max="15907" width="6.7109375" style="1" customWidth="1"/>
    <col min="15908" max="15908" width="9.140625" style="1"/>
    <col min="15909" max="15909" width="10.42578125" style="1" customWidth="1"/>
    <col min="15910" max="15910" width="14.5703125" style="1" customWidth="1"/>
    <col min="15911" max="15946" width="0" style="1" hidden="1" customWidth="1"/>
    <col min="15947" max="15961" width="6.7109375" style="1" customWidth="1"/>
    <col min="15962" max="16108" width="9.140625" style="1"/>
    <col min="16109" max="16109" width="3.85546875" style="1" customWidth="1"/>
    <col min="16110" max="16110" width="10.42578125" style="1" customWidth="1"/>
    <col min="16111" max="16111" width="0" style="1" hidden="1" customWidth="1"/>
    <col min="16112" max="16112" width="13.42578125" style="1" customWidth="1"/>
    <col min="16113" max="16148" width="0" style="1" hidden="1" customWidth="1"/>
    <col min="16149" max="16163" width="6.7109375" style="1" customWidth="1"/>
    <col min="16164" max="16164" width="9.140625" style="1"/>
    <col min="16165" max="16165" width="10.42578125" style="1" customWidth="1"/>
    <col min="16166" max="16166" width="14.5703125" style="1" customWidth="1"/>
    <col min="16167" max="16202" width="0" style="1" hidden="1" customWidth="1"/>
    <col min="16203" max="16217" width="6.7109375" style="1" customWidth="1"/>
    <col min="16218" max="16384" width="9.140625" style="1"/>
  </cols>
  <sheetData>
    <row r="2" spans="1:125" ht="15" customHeight="1" x14ac:dyDescent="0.25">
      <c r="A2" s="60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1:125" ht="13.5" customHeight="1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7"/>
    </row>
    <row r="4" spans="1:125" ht="15" customHeight="1" x14ac:dyDescent="0.25">
      <c r="A4" s="16"/>
      <c r="B4" s="21" t="s">
        <v>129</v>
      </c>
      <c r="C4" s="2"/>
      <c r="D4" s="2"/>
      <c r="E4" s="2"/>
      <c r="AI4" s="17"/>
    </row>
    <row r="5" spans="1:125" ht="15" customHeight="1" x14ac:dyDescent="0.25">
      <c r="A5" s="16"/>
      <c r="B5" s="48" t="s">
        <v>92</v>
      </c>
      <c r="C5" s="2"/>
      <c r="D5" s="2"/>
      <c r="E5" s="2"/>
      <c r="L5" s="27"/>
      <c r="AI5" s="17"/>
      <c r="AK5" s="27" t="s">
        <v>93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125" ht="13.5" customHeight="1" thickBot="1" x14ac:dyDescent="0.25">
      <c r="A6" s="1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7"/>
      <c r="AK6" s="27" t="s">
        <v>57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125" ht="13.5" customHeight="1" thickTop="1" x14ac:dyDescent="0.2">
      <c r="A7" s="16"/>
      <c r="C7" s="2"/>
      <c r="D7" s="2"/>
      <c r="E7" s="2"/>
      <c r="F7" s="2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72</v>
      </c>
      <c r="M7" s="5" t="s">
        <v>71</v>
      </c>
      <c r="N7" s="25" t="s">
        <v>70</v>
      </c>
      <c r="O7" s="5" t="s">
        <v>69</v>
      </c>
      <c r="P7" s="5" t="s">
        <v>68</v>
      </c>
      <c r="Q7" s="5" t="s">
        <v>39</v>
      </c>
      <c r="R7" s="5" t="s">
        <v>38</v>
      </c>
      <c r="S7" s="5" t="s">
        <v>37</v>
      </c>
      <c r="T7" s="5" t="s">
        <v>36</v>
      </c>
      <c r="U7" s="5" t="s">
        <v>35</v>
      </c>
      <c r="V7" s="5" t="s">
        <v>33</v>
      </c>
      <c r="W7" s="5" t="s">
        <v>32</v>
      </c>
      <c r="X7" s="5" t="s">
        <v>31</v>
      </c>
      <c r="Y7" s="5" t="s">
        <v>30</v>
      </c>
      <c r="Z7" s="5" t="s">
        <v>29</v>
      </c>
      <c r="AA7" s="5" t="s">
        <v>28</v>
      </c>
      <c r="AB7" s="5" t="s">
        <v>27</v>
      </c>
      <c r="AC7" s="5" t="s">
        <v>89</v>
      </c>
      <c r="AD7" s="5" t="s">
        <v>95</v>
      </c>
      <c r="AE7" s="5" t="s">
        <v>98</v>
      </c>
      <c r="AF7" s="5" t="s">
        <v>101</v>
      </c>
      <c r="AG7" s="5" t="s">
        <v>104</v>
      </c>
      <c r="AH7" s="5" t="s">
        <v>109</v>
      </c>
      <c r="AI7" s="31"/>
      <c r="AM7" s="55" t="s">
        <v>40</v>
      </c>
      <c r="AN7" s="55"/>
      <c r="AO7" s="55"/>
      <c r="AP7" s="55" t="s">
        <v>41</v>
      </c>
      <c r="AQ7" s="55"/>
      <c r="AR7" s="55"/>
      <c r="AS7" s="55" t="s">
        <v>42</v>
      </c>
      <c r="AT7" s="55"/>
      <c r="AU7" s="55"/>
      <c r="AV7" s="55" t="s">
        <v>43</v>
      </c>
      <c r="AW7" s="55"/>
      <c r="AX7" s="55"/>
      <c r="AY7" s="55" t="s">
        <v>44</v>
      </c>
      <c r="AZ7" s="55"/>
      <c r="BA7" s="55"/>
      <c r="BB7" s="55" t="s">
        <v>45</v>
      </c>
      <c r="BC7" s="55"/>
      <c r="BD7" s="55"/>
      <c r="BE7" s="55" t="s">
        <v>46</v>
      </c>
      <c r="BF7" s="55"/>
      <c r="BG7" s="55"/>
      <c r="BH7" s="55" t="s">
        <v>47</v>
      </c>
      <c r="BI7" s="55"/>
      <c r="BJ7" s="55"/>
      <c r="BK7" s="55" t="s">
        <v>48</v>
      </c>
      <c r="BL7" s="55"/>
      <c r="BM7" s="55"/>
      <c r="BN7" s="55" t="s">
        <v>49</v>
      </c>
      <c r="BO7" s="55"/>
      <c r="BP7" s="55"/>
      <c r="BQ7" s="55" t="s">
        <v>50</v>
      </c>
      <c r="BR7" s="55"/>
      <c r="BS7" s="55"/>
      <c r="BT7" s="55" t="s">
        <v>51</v>
      </c>
      <c r="BU7" s="55"/>
      <c r="BV7" s="55"/>
      <c r="BW7" s="55" t="s">
        <v>52</v>
      </c>
      <c r="BX7" s="55"/>
      <c r="BY7" s="55"/>
      <c r="BZ7" s="55" t="s">
        <v>53</v>
      </c>
      <c r="CA7" s="55"/>
      <c r="CB7" s="55"/>
      <c r="CC7" s="55" t="s">
        <v>54</v>
      </c>
      <c r="CD7" s="55"/>
      <c r="CE7" s="55"/>
      <c r="CF7" s="55" t="s">
        <v>55</v>
      </c>
      <c r="CG7" s="55"/>
      <c r="CH7" s="55"/>
      <c r="CI7" s="55" t="s">
        <v>26</v>
      </c>
      <c r="CJ7" s="55"/>
      <c r="CK7" s="55"/>
      <c r="CL7" s="55" t="s">
        <v>90</v>
      </c>
      <c r="CM7" s="55"/>
      <c r="CN7" s="55"/>
      <c r="CO7" s="55" t="s">
        <v>96</v>
      </c>
      <c r="CP7" s="55"/>
      <c r="CQ7" s="55"/>
      <c r="CR7" s="55" t="s">
        <v>100</v>
      </c>
      <c r="CS7" s="55"/>
      <c r="CT7" s="55"/>
      <c r="CU7" s="55" t="s">
        <v>103</v>
      </c>
      <c r="CV7" s="55"/>
      <c r="CW7" s="55"/>
      <c r="CX7" s="55" t="s">
        <v>105</v>
      </c>
      <c r="CY7" s="55"/>
      <c r="CZ7" s="55"/>
      <c r="DA7" s="55" t="s">
        <v>107</v>
      </c>
      <c r="DB7" s="55"/>
      <c r="DC7" s="55"/>
      <c r="DD7" s="55" t="s">
        <v>111</v>
      </c>
      <c r="DE7" s="55"/>
      <c r="DF7" s="55"/>
      <c r="DG7" s="55" t="s">
        <v>114</v>
      </c>
      <c r="DH7" s="55"/>
      <c r="DI7" s="55"/>
      <c r="DJ7" s="55" t="s">
        <v>119</v>
      </c>
      <c r="DK7" s="55"/>
      <c r="DL7" s="55"/>
      <c r="DM7" s="55" t="s">
        <v>123</v>
      </c>
      <c r="DN7" s="55"/>
      <c r="DO7" s="55"/>
      <c r="DP7" s="55" t="s">
        <v>127</v>
      </c>
      <c r="DQ7" s="55"/>
      <c r="DR7" s="55"/>
      <c r="DS7" s="55" t="s">
        <v>131</v>
      </c>
      <c r="DT7" s="55"/>
      <c r="DU7" s="55"/>
    </row>
    <row r="8" spans="1:125" ht="13.5" customHeight="1" x14ac:dyDescent="0.2">
      <c r="A8" s="16"/>
      <c r="C8" s="2"/>
      <c r="D8" s="2"/>
      <c r="E8" s="2"/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5" t="s">
        <v>34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  <c r="AD8" s="5" t="s">
        <v>34</v>
      </c>
      <c r="AE8" s="5" t="s">
        <v>34</v>
      </c>
      <c r="AF8" s="5" t="s">
        <v>34</v>
      </c>
      <c r="AG8" s="5" t="s">
        <v>34</v>
      </c>
      <c r="AH8" s="5" t="s">
        <v>34</v>
      </c>
      <c r="AI8" s="31"/>
      <c r="AM8" s="55" t="s">
        <v>1</v>
      </c>
      <c r="AN8" s="55"/>
      <c r="AO8" s="55"/>
      <c r="AP8" s="55" t="s">
        <v>2</v>
      </c>
      <c r="AQ8" s="55"/>
      <c r="AR8" s="55"/>
      <c r="AS8" s="55" t="s">
        <v>3</v>
      </c>
      <c r="AT8" s="55"/>
      <c r="AU8" s="55"/>
      <c r="AV8" s="55" t="s">
        <v>4</v>
      </c>
      <c r="AW8" s="55"/>
      <c r="AX8" s="55"/>
      <c r="AY8" s="55" t="s">
        <v>5</v>
      </c>
      <c r="AZ8" s="55"/>
      <c r="BA8" s="55"/>
      <c r="BB8" s="55" t="s">
        <v>6</v>
      </c>
      <c r="BC8" s="55"/>
      <c r="BD8" s="55"/>
      <c r="BE8" s="55" t="s">
        <v>7</v>
      </c>
      <c r="BF8" s="55"/>
      <c r="BG8" s="55"/>
      <c r="BH8" s="55" t="s">
        <v>8</v>
      </c>
      <c r="BI8" s="55"/>
      <c r="BJ8" s="55"/>
      <c r="BK8" s="55" t="s">
        <v>9</v>
      </c>
      <c r="BL8" s="55"/>
      <c r="BM8" s="55"/>
      <c r="BN8" s="55" t="s">
        <v>10</v>
      </c>
      <c r="BO8" s="55"/>
      <c r="BP8" s="55"/>
      <c r="BQ8" s="55" t="s">
        <v>11</v>
      </c>
      <c r="BR8" s="55"/>
      <c r="BS8" s="55"/>
      <c r="BT8" s="55" t="s">
        <v>12</v>
      </c>
      <c r="BU8" s="55"/>
      <c r="BV8" s="55"/>
      <c r="BW8" s="55" t="s">
        <v>13</v>
      </c>
      <c r="BX8" s="55"/>
      <c r="BY8" s="55"/>
      <c r="BZ8" s="55" t="s">
        <v>14</v>
      </c>
      <c r="CA8" s="55"/>
      <c r="CB8" s="55"/>
      <c r="CC8" s="55" t="s">
        <v>15</v>
      </c>
      <c r="CD8" s="55"/>
      <c r="CE8" s="55"/>
      <c r="CF8" s="55" t="s">
        <v>16</v>
      </c>
      <c r="CG8" s="55"/>
      <c r="CH8" s="55"/>
      <c r="CI8" s="55" t="s">
        <v>17</v>
      </c>
      <c r="CJ8" s="55"/>
      <c r="CK8" s="55"/>
      <c r="CL8" s="55" t="s">
        <v>91</v>
      </c>
      <c r="CM8" s="55"/>
      <c r="CN8" s="55"/>
      <c r="CO8" s="55" t="s">
        <v>97</v>
      </c>
      <c r="CP8" s="55"/>
      <c r="CQ8" s="55"/>
      <c r="CR8" s="55" t="s">
        <v>99</v>
      </c>
      <c r="CS8" s="55"/>
      <c r="CT8" s="55"/>
      <c r="CU8" s="55" t="s">
        <v>102</v>
      </c>
      <c r="CV8" s="55"/>
      <c r="CW8" s="55"/>
      <c r="CX8" s="55" t="s">
        <v>106</v>
      </c>
      <c r="CY8" s="55"/>
      <c r="CZ8" s="55"/>
      <c r="DA8" s="55" t="s">
        <v>108</v>
      </c>
      <c r="DB8" s="55"/>
      <c r="DC8" s="55"/>
      <c r="DD8" s="55" t="s">
        <v>112</v>
      </c>
      <c r="DE8" s="55"/>
      <c r="DF8" s="55"/>
      <c r="DG8" s="55" t="s">
        <v>115</v>
      </c>
      <c r="DH8" s="55"/>
      <c r="DI8" s="55"/>
      <c r="DJ8" s="55" t="s">
        <v>120</v>
      </c>
      <c r="DK8" s="55"/>
      <c r="DL8" s="55"/>
      <c r="DM8" s="55" t="s">
        <v>124</v>
      </c>
      <c r="DN8" s="55"/>
      <c r="DO8" s="55"/>
      <c r="DP8" s="55" t="s">
        <v>128</v>
      </c>
      <c r="DQ8" s="55"/>
      <c r="DR8" s="55"/>
      <c r="DS8" s="55" t="s">
        <v>132</v>
      </c>
      <c r="DT8" s="55"/>
      <c r="DU8" s="55"/>
    </row>
    <row r="9" spans="1:125" ht="13.5" customHeight="1" x14ac:dyDescent="0.2">
      <c r="A9" s="16"/>
      <c r="B9" s="12"/>
      <c r="C9" s="4"/>
      <c r="D9" s="4"/>
      <c r="E9" s="4"/>
      <c r="F9" s="22" t="s">
        <v>72</v>
      </c>
      <c r="G9" s="22" t="s">
        <v>71</v>
      </c>
      <c r="H9" s="22" t="s">
        <v>70</v>
      </c>
      <c r="I9" s="22" t="s">
        <v>69</v>
      </c>
      <c r="J9" s="22" t="s">
        <v>68</v>
      </c>
      <c r="K9" s="22" t="s">
        <v>39</v>
      </c>
      <c r="L9" s="22" t="s">
        <v>38</v>
      </c>
      <c r="M9" s="22" t="s">
        <v>37</v>
      </c>
      <c r="N9" s="22" t="s">
        <v>36</v>
      </c>
      <c r="O9" s="22" t="s">
        <v>35</v>
      </c>
      <c r="P9" s="22" t="s">
        <v>33</v>
      </c>
      <c r="Q9" s="22" t="s">
        <v>32</v>
      </c>
      <c r="R9" s="22" t="s">
        <v>31</v>
      </c>
      <c r="S9" s="22" t="s">
        <v>30</v>
      </c>
      <c r="T9" s="22" t="s">
        <v>29</v>
      </c>
      <c r="U9" s="22" t="s">
        <v>28</v>
      </c>
      <c r="V9" s="22" t="s">
        <v>27</v>
      </c>
      <c r="W9" s="22" t="s">
        <v>89</v>
      </c>
      <c r="X9" s="22" t="s">
        <v>95</v>
      </c>
      <c r="Y9" s="22" t="s">
        <v>98</v>
      </c>
      <c r="Z9" s="22" t="s">
        <v>101</v>
      </c>
      <c r="AA9" s="22" t="s">
        <v>104</v>
      </c>
      <c r="AB9" s="22" t="s">
        <v>109</v>
      </c>
      <c r="AC9" s="22" t="s">
        <v>110</v>
      </c>
      <c r="AD9" s="22" t="s">
        <v>113</v>
      </c>
      <c r="AE9" s="22" t="s">
        <v>118</v>
      </c>
      <c r="AF9" s="22" t="s">
        <v>125</v>
      </c>
      <c r="AG9" s="22" t="s">
        <v>126</v>
      </c>
      <c r="AH9" s="22" t="s">
        <v>130</v>
      </c>
      <c r="AI9" s="32"/>
      <c r="AJ9" s="5"/>
      <c r="AK9" s="5"/>
      <c r="AL9" s="5"/>
      <c r="AM9" s="5" t="s">
        <v>24</v>
      </c>
      <c r="AN9" s="5" t="s">
        <v>25</v>
      </c>
      <c r="AO9" s="5" t="s">
        <v>18</v>
      </c>
      <c r="AP9" s="5" t="s">
        <v>24</v>
      </c>
      <c r="AQ9" s="5" t="s">
        <v>25</v>
      </c>
      <c r="AR9" s="5" t="s">
        <v>18</v>
      </c>
      <c r="AS9" s="5" t="s">
        <v>24</v>
      </c>
      <c r="AT9" s="5" t="s">
        <v>25</v>
      </c>
      <c r="AU9" s="5" t="s">
        <v>18</v>
      </c>
      <c r="AV9" s="5" t="s">
        <v>24</v>
      </c>
      <c r="AW9" s="5" t="s">
        <v>25</v>
      </c>
      <c r="AX9" s="5" t="s">
        <v>18</v>
      </c>
      <c r="AY9" s="5" t="s">
        <v>24</v>
      </c>
      <c r="AZ9" s="5" t="s">
        <v>25</v>
      </c>
      <c r="BA9" s="5" t="s">
        <v>18</v>
      </c>
      <c r="BB9" s="5" t="s">
        <v>24</v>
      </c>
      <c r="BC9" s="5" t="s">
        <v>25</v>
      </c>
      <c r="BD9" s="5" t="s">
        <v>18</v>
      </c>
      <c r="BE9" s="5" t="s">
        <v>24</v>
      </c>
      <c r="BF9" s="5" t="s">
        <v>25</v>
      </c>
      <c r="BG9" s="5" t="s">
        <v>18</v>
      </c>
      <c r="BH9" s="5" t="s">
        <v>24</v>
      </c>
      <c r="BI9" s="5" t="s">
        <v>25</v>
      </c>
      <c r="BJ9" s="5" t="s">
        <v>18</v>
      </c>
      <c r="BK9" s="5" t="s">
        <v>24</v>
      </c>
      <c r="BL9" s="5" t="s">
        <v>25</v>
      </c>
      <c r="BM9" s="5" t="s">
        <v>18</v>
      </c>
      <c r="BN9" s="5" t="s">
        <v>24</v>
      </c>
      <c r="BO9" s="5" t="s">
        <v>25</v>
      </c>
      <c r="BP9" s="5" t="s">
        <v>18</v>
      </c>
      <c r="BQ9" s="5" t="s">
        <v>24</v>
      </c>
      <c r="BR9" s="5" t="s">
        <v>25</v>
      </c>
      <c r="BS9" s="5" t="s">
        <v>18</v>
      </c>
      <c r="BT9" s="5" t="s">
        <v>24</v>
      </c>
      <c r="BU9" s="5" t="s">
        <v>25</v>
      </c>
      <c r="BV9" s="5" t="s">
        <v>18</v>
      </c>
      <c r="BW9" s="5" t="s">
        <v>24</v>
      </c>
      <c r="BX9" s="5" t="s">
        <v>25</v>
      </c>
      <c r="BY9" s="5" t="s">
        <v>18</v>
      </c>
      <c r="BZ9" s="5" t="s">
        <v>24</v>
      </c>
      <c r="CA9" s="5" t="s">
        <v>25</v>
      </c>
      <c r="CB9" s="5" t="s">
        <v>18</v>
      </c>
      <c r="CC9" s="5" t="s">
        <v>24</v>
      </c>
      <c r="CD9" s="5" t="s">
        <v>25</v>
      </c>
      <c r="CE9" s="5" t="s">
        <v>18</v>
      </c>
      <c r="CF9" s="5" t="s">
        <v>24</v>
      </c>
      <c r="CG9" s="5" t="s">
        <v>25</v>
      </c>
      <c r="CH9" s="5" t="s">
        <v>18</v>
      </c>
      <c r="CI9" s="5" t="s">
        <v>24</v>
      </c>
      <c r="CJ9" s="5" t="s">
        <v>25</v>
      </c>
      <c r="CK9" s="5" t="s">
        <v>18</v>
      </c>
      <c r="CL9" s="5" t="s">
        <v>24</v>
      </c>
      <c r="CM9" s="5" t="s">
        <v>25</v>
      </c>
      <c r="CN9" s="5" t="s">
        <v>18</v>
      </c>
      <c r="CO9" s="5" t="s">
        <v>24</v>
      </c>
      <c r="CP9" s="5" t="s">
        <v>25</v>
      </c>
      <c r="CQ9" s="5" t="s">
        <v>18</v>
      </c>
      <c r="CR9" s="5" t="s">
        <v>24</v>
      </c>
      <c r="CS9" s="5" t="s">
        <v>25</v>
      </c>
      <c r="CT9" s="5" t="s">
        <v>18</v>
      </c>
      <c r="CU9" s="5" t="s">
        <v>24</v>
      </c>
      <c r="CV9" s="5" t="s">
        <v>25</v>
      </c>
      <c r="CW9" s="5" t="s">
        <v>18</v>
      </c>
      <c r="CX9" s="5" t="s">
        <v>24</v>
      </c>
      <c r="CY9" s="5" t="s">
        <v>25</v>
      </c>
      <c r="CZ9" s="5" t="s">
        <v>18</v>
      </c>
      <c r="DA9" s="5" t="s">
        <v>24</v>
      </c>
      <c r="DB9" s="5" t="s">
        <v>25</v>
      </c>
      <c r="DC9" s="5" t="s">
        <v>18</v>
      </c>
      <c r="DD9" s="5" t="s">
        <v>24</v>
      </c>
      <c r="DE9" s="5" t="s">
        <v>25</v>
      </c>
      <c r="DF9" s="5" t="s">
        <v>18</v>
      </c>
      <c r="DG9" s="5" t="s">
        <v>24</v>
      </c>
      <c r="DH9" s="5" t="s">
        <v>25</v>
      </c>
      <c r="DI9" s="5" t="s">
        <v>18</v>
      </c>
      <c r="DJ9" s="5" t="s">
        <v>24</v>
      </c>
      <c r="DK9" s="5" t="s">
        <v>25</v>
      </c>
      <c r="DL9" s="5" t="s">
        <v>18</v>
      </c>
      <c r="DM9" s="5" t="s">
        <v>24</v>
      </c>
      <c r="DN9" s="5" t="s">
        <v>25</v>
      </c>
      <c r="DO9" s="5" t="s">
        <v>18</v>
      </c>
      <c r="DP9" s="5" t="s">
        <v>24</v>
      </c>
      <c r="DQ9" s="5" t="s">
        <v>25</v>
      </c>
      <c r="DR9" s="5" t="s">
        <v>18</v>
      </c>
      <c r="DS9" s="5" t="s">
        <v>24</v>
      </c>
      <c r="DT9" s="5" t="s">
        <v>25</v>
      </c>
      <c r="DU9" s="5" t="s">
        <v>18</v>
      </c>
    </row>
    <row r="10" spans="1:125" ht="13.5" customHeight="1" x14ac:dyDescent="0.2">
      <c r="A10" s="16"/>
      <c r="F10" s="6"/>
      <c r="G10" s="6"/>
      <c r="AI10" s="17"/>
      <c r="AM10" s="39"/>
      <c r="AN10" s="39"/>
      <c r="AO10" s="39"/>
      <c r="AP10" s="39"/>
      <c r="AQ10" s="39"/>
      <c r="AR10" s="39"/>
      <c r="AS10" s="39"/>
      <c r="AT10" s="39"/>
    </row>
    <row r="11" spans="1:125" ht="13.5" customHeight="1" x14ac:dyDescent="0.2">
      <c r="A11" s="16"/>
      <c r="B11" s="49" t="s">
        <v>23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17"/>
      <c r="AM11" s="39"/>
      <c r="AN11" s="39"/>
      <c r="AO11" s="39"/>
      <c r="AP11" s="39"/>
      <c r="AQ11" s="39"/>
      <c r="AR11" s="39"/>
      <c r="AS11" s="39"/>
      <c r="AT11" s="39"/>
    </row>
    <row r="12" spans="1:125" ht="13.5" customHeight="1" x14ac:dyDescent="0.25">
      <c r="A12" s="16"/>
      <c r="C12" s="2" t="s">
        <v>19</v>
      </c>
      <c r="F12" s="7"/>
      <c r="G12" s="7"/>
      <c r="H12" s="7"/>
      <c r="I12" s="7"/>
      <c r="J12" s="7"/>
      <c r="K12" s="7"/>
      <c r="L12" s="7"/>
      <c r="M12" s="6"/>
      <c r="N12" s="6"/>
      <c r="O12" s="7"/>
      <c r="P12" s="7"/>
      <c r="Q12" s="7"/>
      <c r="R12" s="7"/>
      <c r="S12" s="7"/>
      <c r="T12" s="6"/>
      <c r="U12" s="6"/>
      <c r="V12" s="6"/>
      <c r="W12"/>
      <c r="X12"/>
      <c r="Y12"/>
      <c r="Z12"/>
      <c r="AA12"/>
      <c r="AB12"/>
      <c r="AC12"/>
      <c r="AD12"/>
      <c r="AE12"/>
      <c r="AF12"/>
      <c r="AG12"/>
      <c r="AH12"/>
      <c r="AI12" s="31"/>
      <c r="AM12" s="56" t="s">
        <v>19</v>
      </c>
      <c r="AN12" s="56"/>
      <c r="AO12" s="56"/>
      <c r="AP12" s="56"/>
      <c r="AQ12" s="56"/>
      <c r="AR12" s="56"/>
      <c r="AS12" s="56"/>
      <c r="AT12" s="56"/>
      <c r="AU12" s="56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</row>
    <row r="13" spans="1:125" ht="13.5" customHeight="1" x14ac:dyDescent="0.2">
      <c r="A13" s="16"/>
      <c r="D13" s="1" t="s">
        <v>64</v>
      </c>
      <c r="F13" s="8">
        <f>AO13</f>
        <v>5207</v>
      </c>
      <c r="G13" s="8">
        <f>AR13</f>
        <v>4665</v>
      </c>
      <c r="H13" s="8">
        <f>AU13</f>
        <v>4657</v>
      </c>
      <c r="I13" s="8">
        <f>AX13</f>
        <v>5404</v>
      </c>
      <c r="J13" s="8">
        <f>BA13</f>
        <v>5706</v>
      </c>
      <c r="K13" s="8">
        <f>BD13</f>
        <v>5662</v>
      </c>
      <c r="L13" s="8">
        <f>BG13</f>
        <v>5253</v>
      </c>
      <c r="M13" s="8">
        <f>BJ13</f>
        <v>5655</v>
      </c>
      <c r="N13" s="8">
        <f>BM13</f>
        <v>5735</v>
      </c>
      <c r="O13" s="8">
        <f>BP13</f>
        <v>6034</v>
      </c>
      <c r="P13" s="8">
        <f>BS13</f>
        <v>6058</v>
      </c>
      <c r="Q13" s="8">
        <f>BV13</f>
        <v>6337</v>
      </c>
      <c r="R13" s="8">
        <f>BY13</f>
        <v>6697</v>
      </c>
      <c r="S13" s="8">
        <f>CB13</f>
        <v>6763</v>
      </c>
      <c r="T13" s="8">
        <f>CE13</f>
        <v>7043</v>
      </c>
      <c r="U13" s="8">
        <f>CH13</f>
        <v>7116</v>
      </c>
      <c r="V13" s="8">
        <f t="shared" ref="V13" si="0">CK13</f>
        <v>7293</v>
      </c>
      <c r="W13" s="8">
        <f>CN13</f>
        <v>8142</v>
      </c>
      <c r="X13" s="8">
        <f>CQ13</f>
        <v>8064</v>
      </c>
      <c r="Y13" s="8">
        <f>CT13</f>
        <v>8722</v>
      </c>
      <c r="Z13" s="8">
        <f>CW13</f>
        <v>8726</v>
      </c>
      <c r="AA13" s="8">
        <f>CZ13</f>
        <v>9118</v>
      </c>
      <c r="AB13" s="8">
        <f>DC13</f>
        <v>8810</v>
      </c>
      <c r="AC13" s="8">
        <f>DF13</f>
        <v>9221</v>
      </c>
      <c r="AD13" s="8">
        <f>DI13</f>
        <v>9008</v>
      </c>
      <c r="AE13" s="8">
        <f>DL13</f>
        <v>7726</v>
      </c>
      <c r="AF13" s="8">
        <f>DO13</f>
        <v>7175</v>
      </c>
      <c r="AG13" s="8">
        <f>DR13</f>
        <v>7545</v>
      </c>
      <c r="AH13" s="8">
        <f>DU13</f>
        <v>8102</v>
      </c>
      <c r="AI13" s="9"/>
      <c r="AJ13" s="8"/>
      <c r="AK13" s="1" t="s">
        <v>64</v>
      </c>
      <c r="AM13" s="26">
        <f>MU!AM13+UMKC!AM13+'S&amp;T'!AM13+UMSL!AM13</f>
        <v>2641</v>
      </c>
      <c r="AN13" s="26">
        <f>MU!AN13+UMKC!AN13+'S&amp;T'!AN13+UMSL!AN13</f>
        <v>2566</v>
      </c>
      <c r="AO13" s="26">
        <f>AM13+AN13</f>
        <v>5207</v>
      </c>
      <c r="AP13" s="26">
        <f>MU!AP13+UMKC!AP13+'S&amp;T'!AP13+UMSL!AP13</f>
        <v>2412</v>
      </c>
      <c r="AQ13" s="26">
        <f>MU!AQ13+UMKC!AQ13+'S&amp;T'!AQ13+UMSL!AQ13</f>
        <v>2253</v>
      </c>
      <c r="AR13" s="26">
        <f>AP13+AQ13</f>
        <v>4665</v>
      </c>
      <c r="AS13" s="26">
        <f>MU!AS13+UMKC!AS13+'S&amp;T'!AS13+UMSL!AS13</f>
        <v>2459</v>
      </c>
      <c r="AT13" s="26">
        <f>MU!AT13+UMKC!AT13+'S&amp;T'!AT13+UMSL!AT13</f>
        <v>2198</v>
      </c>
      <c r="AU13" s="26">
        <f>AS13+AT13</f>
        <v>4657</v>
      </c>
      <c r="AV13" s="26">
        <f>MU!AV13+UMKC!AV13+'S&amp;T'!AV13+UMSL!AV13</f>
        <v>2637</v>
      </c>
      <c r="AW13" s="26">
        <f>MU!AW13+UMKC!AW13+'S&amp;T'!AW13+UMSL!AW13</f>
        <v>2767</v>
      </c>
      <c r="AX13" s="26">
        <f>AV13+AW13</f>
        <v>5404</v>
      </c>
      <c r="AY13" s="26">
        <f>MU!AY13+UMKC!AY13+'S&amp;T'!AY13+UMSL!AY13</f>
        <v>2784</v>
      </c>
      <c r="AZ13" s="26">
        <f>MU!AZ13+UMKC!AZ13+'S&amp;T'!AZ13+UMSL!AZ13</f>
        <v>2922</v>
      </c>
      <c r="BA13" s="26">
        <f>AY13+AZ13</f>
        <v>5706</v>
      </c>
      <c r="BB13" s="26">
        <f>MU!BB13+UMKC!BB13+'S&amp;T'!BB13+UMSL!BB13</f>
        <v>2787</v>
      </c>
      <c r="BC13" s="26">
        <f>MU!BC13+UMKC!BC13+'S&amp;T'!BC13+UMSL!BC13</f>
        <v>2875</v>
      </c>
      <c r="BD13" s="26">
        <f>BB13+BC13</f>
        <v>5662</v>
      </c>
      <c r="BE13" s="26">
        <f>MU!BE13+UMKC!BE13+'S&amp;T'!BE13+UMSL!BE13</f>
        <v>2586</v>
      </c>
      <c r="BF13" s="26">
        <f>MU!BF13+UMKC!BF13+'S&amp;T'!BF13+UMSL!BF13</f>
        <v>2667</v>
      </c>
      <c r="BG13" s="26">
        <f>BE13+BF13</f>
        <v>5253</v>
      </c>
      <c r="BH13" s="26">
        <f>MU!BH13+UMKC!BH13+'S&amp;T'!BH13+UMSL!BH13</f>
        <v>2816</v>
      </c>
      <c r="BI13" s="26">
        <f>MU!BI13+UMKC!BI13+'S&amp;T'!BI13+UMSL!BI13</f>
        <v>2839</v>
      </c>
      <c r="BJ13" s="26">
        <f>BH13+BI13</f>
        <v>5655</v>
      </c>
      <c r="BK13" s="26">
        <f>MU!BK13+UMKC!BK13+'S&amp;T'!BK13+UMSL!BK13</f>
        <v>2824</v>
      </c>
      <c r="BL13" s="26">
        <f>MU!BL13+UMKC!BL13+'S&amp;T'!BL13+UMSL!BL13</f>
        <v>2911</v>
      </c>
      <c r="BM13" s="26">
        <f>BK13+BL13</f>
        <v>5735</v>
      </c>
      <c r="BN13" s="26">
        <f>MU!BN13+UMKC!BN13+'S&amp;T'!BN13+UMSL!BN13</f>
        <v>2969</v>
      </c>
      <c r="BO13" s="26">
        <f>MU!BO13+UMKC!BO13+'S&amp;T'!BO13+UMSL!BO13</f>
        <v>3065</v>
      </c>
      <c r="BP13" s="26">
        <f>BN13+BO13</f>
        <v>6034</v>
      </c>
      <c r="BQ13" s="26">
        <f>MU!BQ13+UMKC!BQ13+'S&amp;T'!BQ13+UMSL!BQ13</f>
        <v>2998</v>
      </c>
      <c r="BR13" s="26">
        <f>MU!BR13+UMKC!BR13+'S&amp;T'!BR13+UMSL!BR13</f>
        <v>3060</v>
      </c>
      <c r="BS13" s="26">
        <f>BQ13+BR13</f>
        <v>6058</v>
      </c>
      <c r="BT13" s="26">
        <f>MU!BT13+UMKC!BT13+'S&amp;T'!BT13+UMSL!BT13</f>
        <v>3215</v>
      </c>
      <c r="BU13" s="26">
        <f>MU!BU13+UMKC!BU13+'S&amp;T'!BU13+UMSL!BU13</f>
        <v>3122</v>
      </c>
      <c r="BV13" s="26">
        <f>BT13+BU13</f>
        <v>6337</v>
      </c>
      <c r="BW13" s="26">
        <f>MU!BW13+UMKC!BW13+'S&amp;T'!BW13+UMSL!BW13</f>
        <v>3338</v>
      </c>
      <c r="BX13" s="26">
        <f>MU!BX13+UMKC!BX13+'S&amp;T'!BX13+UMSL!BX13</f>
        <v>3359</v>
      </c>
      <c r="BY13" s="26">
        <f>BW13+BX13</f>
        <v>6697</v>
      </c>
      <c r="BZ13" s="26">
        <f>MU!BZ13+UMKC!BZ13+'S&amp;T'!BZ13+UMSL!BZ13</f>
        <v>3377</v>
      </c>
      <c r="CA13" s="26">
        <f>MU!CA13+UMKC!CA13+'S&amp;T'!CA13+UMSL!CA13</f>
        <v>3386</v>
      </c>
      <c r="CB13" s="26">
        <f>BZ13+CA13</f>
        <v>6763</v>
      </c>
      <c r="CC13" s="26">
        <f>MU!CC13+UMKC!CC13+'S&amp;T'!CC13+UMSL!CC13</f>
        <v>3500</v>
      </c>
      <c r="CD13" s="26">
        <f>MU!CD13+UMKC!CD13+'S&amp;T'!CD13+UMSL!CD13</f>
        <v>3543</v>
      </c>
      <c r="CE13" s="26">
        <f>CC13+CD13</f>
        <v>7043</v>
      </c>
      <c r="CF13" s="26">
        <f>MU!CF13+UMKC!CF13+'S&amp;T'!CF13+UMSL!CF13</f>
        <v>3520</v>
      </c>
      <c r="CG13" s="26">
        <f>MU!CG13+UMKC!CG13+'S&amp;T'!CG13+UMSL!CG13</f>
        <v>3596</v>
      </c>
      <c r="CH13" s="26">
        <f>CF13+CG13</f>
        <v>7116</v>
      </c>
      <c r="CI13" s="26">
        <f>MU!CI13+UMKC!CI13+'S&amp;T'!CI13+UMSL!CI13</f>
        <v>3565</v>
      </c>
      <c r="CJ13" s="26">
        <f>MU!CJ13+UMKC!CJ13+'S&amp;T'!CJ13+UMSL!CJ13</f>
        <v>3728</v>
      </c>
      <c r="CK13" s="26">
        <f>CI13+CJ13</f>
        <v>7293</v>
      </c>
      <c r="CL13" s="26">
        <f>MU!CL13+UMKC!CL13+'S&amp;T'!CL13+UMSL!CL13</f>
        <v>4044</v>
      </c>
      <c r="CM13" s="26">
        <f>MU!CM13+UMKC!CM13+'S&amp;T'!CM13+UMSL!CM13</f>
        <v>4098</v>
      </c>
      <c r="CN13" s="26">
        <f>CL13+CM13</f>
        <v>8142</v>
      </c>
      <c r="CO13" s="26">
        <f>MU!CO13+UMKC!CO13+'S&amp;T'!CO13+UMSL!CO13</f>
        <v>3941</v>
      </c>
      <c r="CP13" s="26">
        <f>MU!CP13+UMKC!CP13+'S&amp;T'!CP13+UMSL!CP13</f>
        <v>4123</v>
      </c>
      <c r="CQ13" s="26">
        <f>CO13+CP13</f>
        <v>8064</v>
      </c>
      <c r="CR13" s="26">
        <f>MU!CR13+UMKC!CR13+'S&amp;T'!CR13+UMSL!CR13</f>
        <v>4342</v>
      </c>
      <c r="CS13" s="26">
        <f>MU!CS13+UMKC!CS13+'S&amp;T'!CS13+UMSL!CS13</f>
        <v>4380</v>
      </c>
      <c r="CT13" s="26">
        <f>CR13+CS13</f>
        <v>8722</v>
      </c>
      <c r="CU13" s="26">
        <f>MU!CU13+UMKC!CU13+'S&amp;T'!CU13+UMSL!CU13</f>
        <v>4264</v>
      </c>
      <c r="CV13" s="26">
        <f>MU!CV13+UMKC!CV13+'S&amp;T'!CV13+UMSL!CV13</f>
        <v>4462</v>
      </c>
      <c r="CW13" s="26">
        <f>CU13+CV13</f>
        <v>8726</v>
      </c>
      <c r="CX13" s="26">
        <f>MU!CX13+UMKC!CX13+'S&amp;T'!CX13+UMSL!CX13</f>
        <v>4520</v>
      </c>
      <c r="CY13" s="26">
        <f>MU!CY13+UMKC!CY13+'S&amp;T'!CY13+UMSL!CY13</f>
        <v>4598</v>
      </c>
      <c r="CZ13" s="26">
        <f>CX13+CY13</f>
        <v>9118</v>
      </c>
      <c r="DA13" s="26">
        <f>MU!DA13+UMKC!DA13+'S&amp;T'!DA13+UMSL!DA13</f>
        <v>4392</v>
      </c>
      <c r="DB13" s="26">
        <f>MU!DB13+UMKC!DB13+'S&amp;T'!DB13+UMSL!DB13</f>
        <v>4418</v>
      </c>
      <c r="DC13" s="26">
        <f>DA13+DB13</f>
        <v>8810</v>
      </c>
      <c r="DD13" s="26">
        <f>MU!DD13+UMKC!DD13+'S&amp;T'!DD13+UMSL!DD13</f>
        <v>4611</v>
      </c>
      <c r="DE13" s="26">
        <f>MU!DE13+UMKC!DE13+'S&amp;T'!DE13+UMSL!DE13</f>
        <v>4610</v>
      </c>
      <c r="DF13" s="26">
        <f>DD13+DE13</f>
        <v>9221</v>
      </c>
      <c r="DG13" s="26">
        <f>MU!DG13+UMKC!DG13+'S&amp;T'!DG13+UMSL!DG13</f>
        <v>4553</v>
      </c>
      <c r="DH13" s="26">
        <f>MU!DH13+UMKC!DH13+'S&amp;T'!DH13+UMSL!DH13</f>
        <v>4455</v>
      </c>
      <c r="DI13" s="26">
        <f>DG13+DH13</f>
        <v>9008</v>
      </c>
      <c r="DJ13" s="26">
        <f>MU!DJ13+UMKC!DJ13+'S&amp;T'!DJ13+UMSL!DJ13</f>
        <v>3903</v>
      </c>
      <c r="DK13" s="26">
        <f>MU!DK13+UMKC!DK13+'S&amp;T'!DK13+UMSL!DK13</f>
        <v>3823</v>
      </c>
      <c r="DL13" s="26">
        <f>DJ13+DK13</f>
        <v>7726</v>
      </c>
      <c r="DM13" s="26">
        <f>MU!DM13+UMKC!DM13+'S&amp;T'!DM13+UMSL!DM13</f>
        <v>3633</v>
      </c>
      <c r="DN13" s="26">
        <f>MU!DN13+UMKC!DN13+'S&amp;T'!DN13+UMSL!DN13</f>
        <v>3542</v>
      </c>
      <c r="DO13" s="26">
        <f>DM13+DN13</f>
        <v>7175</v>
      </c>
      <c r="DP13" s="26">
        <f>MU!DP13+UMKC!DP13+'S&amp;T'!DP13+UMSL!DP13</f>
        <v>3719</v>
      </c>
      <c r="DQ13" s="26">
        <f>MU!DQ13+UMKC!DQ13+'S&amp;T'!DQ13+UMSL!DQ13</f>
        <v>3826</v>
      </c>
      <c r="DR13" s="26">
        <f>DP13+DQ13</f>
        <v>7545</v>
      </c>
      <c r="DS13" s="26">
        <f>MU!DS13+UMKC!DS13+'S&amp;T'!DS13+UMSL!DS13</f>
        <v>3959</v>
      </c>
      <c r="DT13" s="26">
        <f>MU!DT13+UMKC!DT13+'S&amp;T'!DT13+UMSL!DT13</f>
        <v>4143</v>
      </c>
      <c r="DU13" s="26">
        <f>DS13+DT13</f>
        <v>8102</v>
      </c>
    </row>
    <row r="14" spans="1:125" ht="13.5" customHeight="1" x14ac:dyDescent="0.2">
      <c r="A14" s="16"/>
      <c r="D14" s="11" t="s">
        <v>58</v>
      </c>
      <c r="E14" s="1" t="s">
        <v>59</v>
      </c>
      <c r="F14" s="11">
        <f>IF(AO13&gt;0,(AO14/AO13),"")</f>
        <v>0.21912809679277895</v>
      </c>
      <c r="G14" s="11">
        <f>IF(AR13&gt;0,(AR14/AR13),"")</f>
        <v>0.21071811361200429</v>
      </c>
      <c r="H14" s="11">
        <f>IF(AU13&gt;0,(AU14/AU13),"")</f>
        <v>0.21709254885119175</v>
      </c>
      <c r="I14" s="11">
        <f>IF(AX13&gt;0,(AX14/AX13),"")</f>
        <v>0.23371576609918579</v>
      </c>
      <c r="J14" s="11">
        <f>IF(BA13&gt;0,(BA14/BA13),"")</f>
        <v>0.26060287416754296</v>
      </c>
      <c r="K14" s="11">
        <f>IF(BD13&gt;0,(BD14/BD13),"")</f>
        <v>0.27658071352878844</v>
      </c>
      <c r="L14" s="11">
        <f>IF(BG13&gt;0,(BG14/BG13),"")</f>
        <v>0.29088140110413097</v>
      </c>
      <c r="M14" s="11">
        <f>IF(BJ13&gt;0,(BJ14/BJ13),"")</f>
        <v>0.31087533156498676</v>
      </c>
      <c r="N14" s="11">
        <f>IF(BM13&gt;0,(BM14/BM13),"")</f>
        <v>0.3149084568439407</v>
      </c>
      <c r="O14" s="11">
        <f>IF(BP13&gt;0,(BP14/BP13),"")</f>
        <v>0.33493536625787207</v>
      </c>
      <c r="P14" s="11">
        <f>IF(BS13&gt;0,(BS14/BS13),"")</f>
        <v>0.33542423241994057</v>
      </c>
      <c r="Q14" s="11">
        <f>IF(BV13&gt;0,(BV14/BV13),"")</f>
        <v>0.35994950291936245</v>
      </c>
      <c r="R14" s="11">
        <f>IF(BY13&gt;0,(BY14/BY13),"")</f>
        <v>0.36568612811706735</v>
      </c>
      <c r="S14" s="11">
        <f>IF(CB13&gt;0,(CB14/CB13),"")</f>
        <v>0.36492680762975011</v>
      </c>
      <c r="T14" s="11">
        <f>IF(CE13&gt;0,(CE14/CE13),"")</f>
        <v>0.37342041743575183</v>
      </c>
      <c r="U14" s="11">
        <f>IF(CH13&gt;0,(CH14/CH13),"")</f>
        <v>0.40078695896571109</v>
      </c>
      <c r="V14" s="11">
        <f t="shared" ref="V14" si="1">IF(CK13&gt;0,(CK14/CK13),"")</f>
        <v>0.39078568490333199</v>
      </c>
      <c r="W14" s="11">
        <f>CN14/CN$13</f>
        <v>0.39277818717759766</v>
      </c>
      <c r="X14" s="11">
        <f>CQ14/CQ$13</f>
        <v>0.38802083333333331</v>
      </c>
      <c r="Y14" s="11">
        <f>CT14/CT$13</f>
        <v>0.37628984177940838</v>
      </c>
      <c r="Z14" s="11">
        <f>CW14/CW$13</f>
        <v>0.3836809534723814</v>
      </c>
      <c r="AA14" s="11">
        <f>CZ14/CZ$13</f>
        <v>0.39668787014696205</v>
      </c>
      <c r="AB14" s="11">
        <f>DC14/DC$13</f>
        <v>0.4120317820658343</v>
      </c>
      <c r="AC14" s="11">
        <f>DF14/DF$13</f>
        <v>0.43574449625854028</v>
      </c>
      <c r="AD14" s="11">
        <f>DI14/DI$13</f>
        <v>0.43461367673179396</v>
      </c>
      <c r="AE14" s="11">
        <f>DL14/DL$13</f>
        <v>0.45081542842350503</v>
      </c>
      <c r="AF14" s="11">
        <f>DO14/DO$13</f>
        <v>0.45965156794425088</v>
      </c>
      <c r="AG14" s="11">
        <f>DR14/DR$13</f>
        <v>0.47011265738899932</v>
      </c>
      <c r="AH14" s="11">
        <f>DU14/DU$13</f>
        <v>0.50283880523327573</v>
      </c>
      <c r="AI14" s="33"/>
      <c r="AK14" s="11" t="s">
        <v>58</v>
      </c>
      <c r="AL14" s="1" t="s">
        <v>59</v>
      </c>
      <c r="AM14" s="26">
        <f>MU!AM14+UMKC!AM14+'S&amp;T'!AM14+UMSL!AM14</f>
        <v>451</v>
      </c>
      <c r="AN14" s="26">
        <f>MU!AN14+UMKC!AN14+'S&amp;T'!AN14+UMSL!AN14</f>
        <v>690</v>
      </c>
      <c r="AO14" s="26">
        <f t="shared" ref="AO14:AO16" si="2">AM14+AN14</f>
        <v>1141</v>
      </c>
      <c r="AP14" s="26">
        <f>MU!AP14+UMKC!AP14+'S&amp;T'!AP14+UMSL!AP14</f>
        <v>376</v>
      </c>
      <c r="AQ14" s="26">
        <f>MU!AQ14+UMKC!AQ14+'S&amp;T'!AQ14+UMSL!AQ14</f>
        <v>607</v>
      </c>
      <c r="AR14" s="26">
        <f t="shared" ref="AR14:AR16" si="3">AP14+AQ14</f>
        <v>983</v>
      </c>
      <c r="AS14" s="26">
        <f>MU!AS14+UMKC!AS14+'S&amp;T'!AS14+UMSL!AS14</f>
        <v>413</v>
      </c>
      <c r="AT14" s="26">
        <f>MU!AT14+UMKC!AT14+'S&amp;T'!AT14+UMSL!AT14</f>
        <v>598</v>
      </c>
      <c r="AU14" s="26">
        <f t="shared" ref="AU14:AU16" si="4">AS14+AT14</f>
        <v>1011</v>
      </c>
      <c r="AV14" s="26">
        <f>MU!AV14+UMKC!AV14+'S&amp;T'!AV14+UMSL!AV14</f>
        <v>464</v>
      </c>
      <c r="AW14" s="26">
        <f>MU!AW14+UMKC!AW14+'S&amp;T'!AW14+UMSL!AW14</f>
        <v>799</v>
      </c>
      <c r="AX14" s="26">
        <f t="shared" ref="AX14:AX16" si="5">AV14+AW14</f>
        <v>1263</v>
      </c>
      <c r="AY14" s="26">
        <f>MU!AY14+UMKC!AY14+'S&amp;T'!AY14+UMSL!AY14</f>
        <v>552</v>
      </c>
      <c r="AZ14" s="26">
        <f>MU!AZ14+UMKC!AZ14+'S&amp;T'!AZ14+UMSL!AZ14</f>
        <v>935</v>
      </c>
      <c r="BA14" s="26">
        <f t="shared" ref="BA14:BA16" si="6">AY14+AZ14</f>
        <v>1487</v>
      </c>
      <c r="BB14" s="26">
        <f>MU!BB14+UMKC!BB14+'S&amp;T'!BB14+UMSL!BB14</f>
        <v>591</v>
      </c>
      <c r="BC14" s="26">
        <f>MU!BC14+UMKC!BC14+'S&amp;T'!BC14+UMSL!BC14</f>
        <v>975</v>
      </c>
      <c r="BD14" s="26">
        <f t="shared" ref="BD14:BD16" si="7">BB14+BC14</f>
        <v>1566</v>
      </c>
      <c r="BE14" s="26">
        <f>MU!BE14+UMKC!BE14+'S&amp;T'!BE14+UMSL!BE14</f>
        <v>576</v>
      </c>
      <c r="BF14" s="26">
        <f>MU!BF14+UMKC!BF14+'S&amp;T'!BF14+UMSL!BF14</f>
        <v>952</v>
      </c>
      <c r="BG14" s="26">
        <f t="shared" ref="BG14:BG16" si="8">BE14+BF14</f>
        <v>1528</v>
      </c>
      <c r="BH14" s="26">
        <f>MU!BH14+UMKC!BH14+'S&amp;T'!BH14+UMSL!BH14</f>
        <v>666</v>
      </c>
      <c r="BI14" s="26">
        <f>MU!BI14+UMKC!BI14+'S&amp;T'!BI14+UMSL!BI14</f>
        <v>1092</v>
      </c>
      <c r="BJ14" s="26">
        <f t="shared" ref="BJ14:BJ16" si="9">BH14+BI14</f>
        <v>1758</v>
      </c>
      <c r="BK14" s="26">
        <f>MU!BK14+UMKC!BK14+'S&amp;T'!BK14+UMSL!BK14</f>
        <v>690</v>
      </c>
      <c r="BL14" s="26">
        <f>MU!BL14+UMKC!BL14+'S&amp;T'!BL14+UMSL!BL14</f>
        <v>1116</v>
      </c>
      <c r="BM14" s="26">
        <f t="shared" ref="BM14:BM16" si="10">BK14+BL14</f>
        <v>1806</v>
      </c>
      <c r="BN14" s="26">
        <f>MU!BN14+UMKC!BN14+'S&amp;T'!BN14+UMSL!BN14</f>
        <v>787</v>
      </c>
      <c r="BO14" s="26">
        <f>MU!BO14+UMKC!BO14+'S&amp;T'!BO14+UMSL!BO14</f>
        <v>1234</v>
      </c>
      <c r="BP14" s="26">
        <f t="shared" ref="BP14:BP16" si="11">BN14+BO14</f>
        <v>2021</v>
      </c>
      <c r="BQ14" s="26">
        <f>MU!BQ14+UMKC!BQ14+'S&amp;T'!BQ14+UMSL!BQ14</f>
        <v>813</v>
      </c>
      <c r="BR14" s="26">
        <f>MU!BR14+UMKC!BR14+'S&amp;T'!BR14+UMSL!BR14</f>
        <v>1219</v>
      </c>
      <c r="BS14" s="26">
        <f t="shared" ref="BS14:BS16" si="12">BQ14+BR14</f>
        <v>2032</v>
      </c>
      <c r="BT14" s="26">
        <f>MU!BT14+UMKC!BT14+'S&amp;T'!BT14+UMSL!BT14</f>
        <v>892</v>
      </c>
      <c r="BU14" s="26">
        <f>MU!BU14+UMKC!BU14+'S&amp;T'!BU14+UMSL!BU14</f>
        <v>1389</v>
      </c>
      <c r="BV14" s="26">
        <f t="shared" ref="BV14:BV16" si="13">BT14+BU14</f>
        <v>2281</v>
      </c>
      <c r="BW14" s="26">
        <f>MU!BW14+UMKC!BW14+'S&amp;T'!BW14+UMSL!BW14</f>
        <v>962</v>
      </c>
      <c r="BX14" s="26">
        <f>MU!BX14+UMKC!BX14+'S&amp;T'!BX14+UMSL!BX14</f>
        <v>1487</v>
      </c>
      <c r="BY14" s="26">
        <f t="shared" ref="BY14:BY16" si="14">BW14+BX14</f>
        <v>2449</v>
      </c>
      <c r="BZ14" s="26">
        <f>MU!BZ14+UMKC!BZ14+'S&amp;T'!BZ14+UMSL!BZ14</f>
        <v>1005</v>
      </c>
      <c r="CA14" s="26">
        <f>MU!CA14+UMKC!CA14+'S&amp;T'!CA14+UMSL!CA14</f>
        <v>1463</v>
      </c>
      <c r="CB14" s="26">
        <f t="shared" ref="CB14:CB16" si="15">BZ14+CA14</f>
        <v>2468</v>
      </c>
      <c r="CC14" s="26">
        <f>MU!CC14+UMKC!CC14+'S&amp;T'!CC14+UMSL!CC14</f>
        <v>1075</v>
      </c>
      <c r="CD14" s="26">
        <f>MU!CD14+UMKC!CD14+'S&amp;T'!CD14+UMSL!CD14</f>
        <v>1555</v>
      </c>
      <c r="CE14" s="26">
        <f t="shared" ref="CE14:CE16" si="16">CC14+CD14</f>
        <v>2630</v>
      </c>
      <c r="CF14" s="26">
        <f>MU!CF14+UMKC!CF14+'S&amp;T'!CF14+UMSL!CF14</f>
        <v>1140</v>
      </c>
      <c r="CG14" s="26">
        <f>MU!CG14+UMKC!CG14+'S&amp;T'!CG14+UMSL!CG14</f>
        <v>1712</v>
      </c>
      <c r="CH14" s="26">
        <f t="shared" ref="CH14:CH16" si="17">CF14+CG14</f>
        <v>2852</v>
      </c>
      <c r="CI14" s="26">
        <f>MU!CI14+UMKC!CI14+'S&amp;T'!CI14+UMSL!CI14</f>
        <v>1095</v>
      </c>
      <c r="CJ14" s="26">
        <f>MU!CJ14+UMKC!CJ14+'S&amp;T'!CJ14+UMSL!CJ14</f>
        <v>1755</v>
      </c>
      <c r="CK14" s="26">
        <f t="shared" ref="CK14:CK15" si="18">CI14+CJ14</f>
        <v>2850</v>
      </c>
      <c r="CL14" s="26">
        <f>MU!CL14+UMKC!CL14+'S&amp;T'!CL14+UMSL!CL14</f>
        <v>1292</v>
      </c>
      <c r="CM14" s="26">
        <f>MU!CM14+UMKC!CM14+'S&amp;T'!CM14+UMSL!CM14</f>
        <v>1906</v>
      </c>
      <c r="CN14" s="26">
        <f t="shared" ref="CN14:CN16" si="19">CL14+CM14</f>
        <v>3198</v>
      </c>
      <c r="CO14" s="26">
        <f>MU!CO14+UMKC!CO14+'S&amp;T'!CO14+UMSL!CO14</f>
        <v>1184</v>
      </c>
      <c r="CP14" s="26">
        <f>MU!CP14+UMKC!CP14+'S&amp;T'!CP14+UMSL!CP14</f>
        <v>1945</v>
      </c>
      <c r="CQ14" s="26">
        <f t="shared" ref="CQ14:CQ16" si="20">CO14+CP14</f>
        <v>3129</v>
      </c>
      <c r="CR14" s="26">
        <f>MU!CR14+UMKC!CR14+'S&amp;T'!CR14+UMSL!CR14</f>
        <v>1275</v>
      </c>
      <c r="CS14" s="26">
        <f>MU!CS14+UMKC!CS14+'S&amp;T'!CS14+UMSL!CS14</f>
        <v>2007</v>
      </c>
      <c r="CT14" s="26">
        <f t="shared" ref="CT14:CT16" si="21">CR14+CS14</f>
        <v>3282</v>
      </c>
      <c r="CU14" s="26">
        <f>MU!CU14+UMKC!CU14+'S&amp;T'!CU14+UMSL!CU14</f>
        <v>1289</v>
      </c>
      <c r="CV14" s="26">
        <f>MU!CV14+UMKC!CV14+'S&amp;T'!CV14+UMSL!CV14</f>
        <v>2059</v>
      </c>
      <c r="CW14" s="26">
        <f t="shared" ref="CW14:CW16" si="22">CU14+CV14</f>
        <v>3348</v>
      </c>
      <c r="CX14" s="26">
        <f>MU!CX14+UMKC!CX14+'S&amp;T'!CX14+UMSL!CX14</f>
        <v>1396</v>
      </c>
      <c r="CY14" s="26">
        <f>MU!CY14+UMKC!CY14+'S&amp;T'!CY14+UMSL!CY14</f>
        <v>2221</v>
      </c>
      <c r="CZ14" s="26">
        <f t="shared" ref="CZ14:CZ16" si="23">CX14+CY14</f>
        <v>3617</v>
      </c>
      <c r="DA14" s="26">
        <f>MU!DA14+UMKC!DA14+'S&amp;T'!DA14+UMSL!DA14</f>
        <v>1346</v>
      </c>
      <c r="DB14" s="26">
        <f>MU!DB14+UMKC!DB14+'S&amp;T'!DB14+UMSL!DB14</f>
        <v>2284</v>
      </c>
      <c r="DC14" s="26">
        <f t="shared" ref="DC14:DC16" si="24">DA14+DB14</f>
        <v>3630</v>
      </c>
      <c r="DD14" s="26">
        <f>MU!DD14+UMKC!DD14+'S&amp;T'!DD14+UMSL!DD14</f>
        <v>1552</v>
      </c>
      <c r="DE14" s="26">
        <f>MU!DE14+UMKC!DE14+'S&amp;T'!DE14+UMSL!DE14</f>
        <v>2466</v>
      </c>
      <c r="DF14" s="26">
        <f t="shared" ref="DF14:DF16" si="25">DD14+DE14</f>
        <v>4018</v>
      </c>
      <c r="DG14" s="26">
        <f>MU!DG14+UMKC!DG14+'S&amp;T'!DG14+UMSL!DG14</f>
        <v>1565</v>
      </c>
      <c r="DH14" s="26">
        <f>MU!DH14+UMKC!DH14+'S&amp;T'!DH14+UMSL!DH14</f>
        <v>2350</v>
      </c>
      <c r="DI14" s="26">
        <f t="shared" ref="DI14:DI16" si="26">DG14+DH14</f>
        <v>3915</v>
      </c>
      <c r="DJ14" s="26">
        <f>MU!DJ14+UMKC!DJ14+'S&amp;T'!DJ14+UMSL!DJ14</f>
        <v>1408</v>
      </c>
      <c r="DK14" s="26">
        <f>MU!DK14+UMKC!DK14+'S&amp;T'!DK14+UMSL!DK14</f>
        <v>2075</v>
      </c>
      <c r="DL14" s="26">
        <f t="shared" ref="DL14:DL16" si="27">DJ14+DK14</f>
        <v>3483</v>
      </c>
      <c r="DM14" s="26">
        <f>MU!DM14+UMKC!DM14+'S&amp;T'!DM14+UMSL!DM14</f>
        <v>1345</v>
      </c>
      <c r="DN14" s="26">
        <f>MU!DN14+UMKC!DN14+'S&amp;T'!DN14+UMSL!DN14</f>
        <v>1953</v>
      </c>
      <c r="DO14" s="26">
        <f t="shared" ref="DO14:DO16" si="28">DM14+DN14</f>
        <v>3298</v>
      </c>
      <c r="DP14" s="26">
        <f>MU!DP14+UMKC!DP14+'S&amp;T'!DP14+UMSL!DP14</f>
        <v>1445</v>
      </c>
      <c r="DQ14" s="26">
        <f>MU!DQ14+UMKC!DQ14+'S&amp;T'!DQ14+UMSL!DQ14</f>
        <v>2102</v>
      </c>
      <c r="DR14" s="26">
        <f t="shared" ref="DR14:DR16" si="29">DP14+DQ14</f>
        <v>3547</v>
      </c>
      <c r="DS14" s="26">
        <f>MU!DS14+UMKC!DS14+'S&amp;T'!DS14+UMSL!DS14</f>
        <v>1683</v>
      </c>
      <c r="DT14" s="26">
        <f>MU!DT14+UMKC!DT14+'S&amp;T'!DT14+UMSL!DT14</f>
        <v>2391</v>
      </c>
      <c r="DU14" s="26">
        <f t="shared" ref="DU14:DU16" si="30">DS14+DT14</f>
        <v>4074</v>
      </c>
    </row>
    <row r="15" spans="1:125" ht="13.5" customHeight="1" x14ac:dyDescent="0.2">
      <c r="A15" s="16"/>
      <c r="E15" s="1" t="s">
        <v>60</v>
      </c>
      <c r="F15" s="11">
        <f>IF(AO13&gt;0,(AO15/AO13),"")</f>
        <v>0.22873055502208564</v>
      </c>
      <c r="G15" s="11">
        <f>IF(AR13&gt;0,(AR15/AR13),"")</f>
        <v>0.25466237942122188</v>
      </c>
      <c r="H15" s="11">
        <f>IF(AU13&gt;0,(AU15/AU13),"")</f>
        <v>0.2473695512132274</v>
      </c>
      <c r="I15" s="11">
        <f>IF(AX13&gt;0,(AX15/AX13),"")</f>
        <v>0.24278312361213916</v>
      </c>
      <c r="J15" s="11">
        <f>IF(BA13&gt;0,(BA15/BA13),"")</f>
        <v>0.25359270942867157</v>
      </c>
      <c r="K15" s="11">
        <f>IF(BD13&gt;0,(BD15/BD13),"")</f>
        <v>0.2348993288590604</v>
      </c>
      <c r="L15" s="11">
        <f>IF(BG13&gt;0,(BG15/BG13),"")</f>
        <v>0.25261755187511897</v>
      </c>
      <c r="M15" s="11">
        <f>IF(BJ13&gt;0,(BJ15/BJ13),"")</f>
        <v>0.2572944297082228</v>
      </c>
      <c r="N15" s="11">
        <f>IF(BM13&gt;0,(BM15/BM13),"")</f>
        <v>0.24394071490845684</v>
      </c>
      <c r="O15" s="11">
        <f>IF(BP13&gt;0,(BP15/BP13),"")</f>
        <v>0.23980775604905535</v>
      </c>
      <c r="P15" s="11">
        <f>IF(BS13&gt;0,(BS15/BS13),"")</f>
        <v>0.22350610762627929</v>
      </c>
      <c r="Q15" s="11">
        <f>IF(BV13&gt;0,(BV15/BV13),"")</f>
        <v>0.22849928988480353</v>
      </c>
      <c r="R15" s="11">
        <f>IF(BY13&gt;0,(BY15/BY13),"")</f>
        <v>0.21442436912050172</v>
      </c>
      <c r="S15" s="11">
        <f>IF(CB13&gt;0,(CB15/CB13),"")</f>
        <v>0.22608309921632411</v>
      </c>
      <c r="T15" s="11">
        <f>IF(CE13&gt;0,(CE15/CE13),"")</f>
        <v>0.22234843106630697</v>
      </c>
      <c r="U15" s="11">
        <f>IF(CH13&gt;0,(CH15/CH13),"")</f>
        <v>0.21472737492973581</v>
      </c>
      <c r="V15" s="11">
        <f t="shared" ref="V15" si="31">IF(CK13&gt;0,(CK15/CK13),"")</f>
        <v>0.2155491567256273</v>
      </c>
      <c r="W15" s="11">
        <f t="shared" ref="W15:W17" si="32">CN15/CN$13</f>
        <v>0.21468926553672316</v>
      </c>
      <c r="X15" s="11">
        <f>CQ15/CQ$13</f>
        <v>0.20932539682539683</v>
      </c>
      <c r="Y15" s="11">
        <f>CT15/CT$13</f>
        <v>0.21634946113276771</v>
      </c>
      <c r="Z15" s="11">
        <f>CW15/CW$13</f>
        <v>0.21854228741691498</v>
      </c>
      <c r="AA15" s="11">
        <f t="shared" ref="AA15:AA17" si="33">CZ15/CZ$13</f>
        <v>0.21792059662206625</v>
      </c>
      <c r="AB15" s="11">
        <f t="shared" ref="AB15:AB16" si="34">DC15/DC$13</f>
        <v>0.21793416572077184</v>
      </c>
      <c r="AC15" s="11">
        <f>DF15/DF$13</f>
        <v>0.22145103567942739</v>
      </c>
      <c r="AD15" s="11">
        <f>DI15/DI$13</f>
        <v>0.21203374777975134</v>
      </c>
      <c r="AE15" s="11">
        <f>DL15/DL$13</f>
        <v>0.20036241263266891</v>
      </c>
      <c r="AF15" s="11">
        <f>DO15/DO$13</f>
        <v>0.19386759581881532</v>
      </c>
      <c r="AG15" s="11">
        <f t="shared" ref="AG15" si="35">DR15/DR$13</f>
        <v>0.18780649436713054</v>
      </c>
      <c r="AH15" s="11">
        <f>DU15/DU$13</f>
        <v>0.18489261910639349</v>
      </c>
      <c r="AI15" s="33"/>
      <c r="AL15" s="1" t="s">
        <v>60</v>
      </c>
      <c r="AM15" s="26">
        <f>MU!AM15+UMKC!AM15+'S&amp;T'!AM15+UMSL!AM15</f>
        <v>651</v>
      </c>
      <c r="AN15" s="26">
        <f>MU!AN15+UMKC!AN15+'S&amp;T'!AN15+UMSL!AN15</f>
        <v>540</v>
      </c>
      <c r="AO15" s="26">
        <f t="shared" si="2"/>
        <v>1191</v>
      </c>
      <c r="AP15" s="26">
        <f>MU!AP15+UMKC!AP15+'S&amp;T'!AP15+UMSL!AP15</f>
        <v>640</v>
      </c>
      <c r="AQ15" s="26">
        <f>MU!AQ15+UMKC!AQ15+'S&amp;T'!AQ15+UMSL!AQ15</f>
        <v>548</v>
      </c>
      <c r="AR15" s="26">
        <f t="shared" si="3"/>
        <v>1188</v>
      </c>
      <c r="AS15" s="26">
        <f>MU!AS15+UMKC!AS15+'S&amp;T'!AS15+UMSL!AS15</f>
        <v>611</v>
      </c>
      <c r="AT15" s="26">
        <f>MU!AT15+UMKC!AT15+'S&amp;T'!AT15+UMSL!AT15</f>
        <v>541</v>
      </c>
      <c r="AU15" s="26">
        <f t="shared" si="4"/>
        <v>1152</v>
      </c>
      <c r="AV15" s="26">
        <f>MU!AV15+UMKC!AV15+'S&amp;T'!AV15+UMSL!AV15</f>
        <v>669</v>
      </c>
      <c r="AW15" s="26">
        <f>MU!AW15+UMKC!AW15+'S&amp;T'!AW15+UMSL!AW15</f>
        <v>643</v>
      </c>
      <c r="AX15" s="26">
        <f t="shared" si="5"/>
        <v>1312</v>
      </c>
      <c r="AY15" s="26">
        <f>MU!AY15+UMKC!AY15+'S&amp;T'!AY15+UMSL!AY15</f>
        <v>779</v>
      </c>
      <c r="AZ15" s="26">
        <f>MU!AZ15+UMKC!AZ15+'S&amp;T'!AZ15+UMSL!AZ15</f>
        <v>668</v>
      </c>
      <c r="BA15" s="26">
        <f t="shared" si="6"/>
        <v>1447</v>
      </c>
      <c r="BB15" s="26">
        <f>MU!BB15+UMKC!BB15+'S&amp;T'!BB15+UMSL!BB15</f>
        <v>706</v>
      </c>
      <c r="BC15" s="26">
        <f>MU!BC15+UMKC!BC15+'S&amp;T'!BC15+UMSL!BC15</f>
        <v>624</v>
      </c>
      <c r="BD15" s="26">
        <f t="shared" si="7"/>
        <v>1330</v>
      </c>
      <c r="BE15" s="26">
        <f>MU!BE15+UMKC!BE15+'S&amp;T'!BE15+UMSL!BE15</f>
        <v>698</v>
      </c>
      <c r="BF15" s="26">
        <f>MU!BF15+UMKC!BF15+'S&amp;T'!BF15+UMSL!BF15</f>
        <v>629</v>
      </c>
      <c r="BG15" s="26">
        <f t="shared" si="8"/>
        <v>1327</v>
      </c>
      <c r="BH15" s="26">
        <f>MU!BH15+UMKC!BH15+'S&amp;T'!BH15+UMSL!BH15</f>
        <v>805</v>
      </c>
      <c r="BI15" s="26">
        <f>MU!BI15+UMKC!BI15+'S&amp;T'!BI15+UMSL!BI15</f>
        <v>650</v>
      </c>
      <c r="BJ15" s="26">
        <f t="shared" si="9"/>
        <v>1455</v>
      </c>
      <c r="BK15" s="26">
        <f>MU!BK15+UMKC!BK15+'S&amp;T'!BK15+UMSL!BK15</f>
        <v>781</v>
      </c>
      <c r="BL15" s="26">
        <f>MU!BL15+UMKC!BL15+'S&amp;T'!BL15+UMSL!BL15</f>
        <v>618</v>
      </c>
      <c r="BM15" s="26">
        <f t="shared" si="10"/>
        <v>1399</v>
      </c>
      <c r="BN15" s="26">
        <f>MU!BN15+UMKC!BN15+'S&amp;T'!BN15+UMSL!BN15</f>
        <v>823</v>
      </c>
      <c r="BO15" s="26">
        <f>MU!BO15+UMKC!BO15+'S&amp;T'!BO15+UMSL!BO15</f>
        <v>624</v>
      </c>
      <c r="BP15" s="26">
        <f t="shared" si="11"/>
        <v>1447</v>
      </c>
      <c r="BQ15" s="26">
        <f>MU!BQ15+UMKC!BQ15+'S&amp;T'!BQ15+UMSL!BQ15</f>
        <v>769</v>
      </c>
      <c r="BR15" s="26">
        <f>MU!BR15+UMKC!BR15+'S&amp;T'!BR15+UMSL!BR15</f>
        <v>585</v>
      </c>
      <c r="BS15" s="26">
        <f t="shared" si="12"/>
        <v>1354</v>
      </c>
      <c r="BT15" s="26">
        <f>MU!BT15+UMKC!BT15+'S&amp;T'!BT15+UMSL!BT15</f>
        <v>845</v>
      </c>
      <c r="BU15" s="26">
        <f>MU!BU15+UMKC!BU15+'S&amp;T'!BU15+UMSL!BU15</f>
        <v>603</v>
      </c>
      <c r="BV15" s="26">
        <f t="shared" si="13"/>
        <v>1448</v>
      </c>
      <c r="BW15" s="26">
        <f>MU!BW15+UMKC!BW15+'S&amp;T'!BW15+UMSL!BW15</f>
        <v>846</v>
      </c>
      <c r="BX15" s="26">
        <f>MU!BX15+UMKC!BX15+'S&amp;T'!BX15+UMSL!BX15</f>
        <v>590</v>
      </c>
      <c r="BY15" s="26">
        <f t="shared" si="14"/>
        <v>1436</v>
      </c>
      <c r="BZ15" s="26">
        <f>MU!BZ15+UMKC!BZ15+'S&amp;T'!BZ15+UMSL!BZ15</f>
        <v>885</v>
      </c>
      <c r="CA15" s="26">
        <f>MU!CA15+UMKC!CA15+'S&amp;T'!CA15+UMSL!CA15</f>
        <v>644</v>
      </c>
      <c r="CB15" s="26">
        <f t="shared" si="15"/>
        <v>1529</v>
      </c>
      <c r="CC15" s="26">
        <f>MU!CC15+UMKC!CC15+'S&amp;T'!CC15+UMSL!CC15</f>
        <v>932</v>
      </c>
      <c r="CD15" s="26">
        <f>MU!CD15+UMKC!CD15+'S&amp;T'!CD15+UMSL!CD15</f>
        <v>634</v>
      </c>
      <c r="CE15" s="26">
        <f t="shared" si="16"/>
        <v>1566</v>
      </c>
      <c r="CF15" s="26">
        <f>MU!CF15+UMKC!CF15+'S&amp;T'!CF15+UMSL!CF15</f>
        <v>887</v>
      </c>
      <c r="CG15" s="26">
        <f>MU!CG15+UMKC!CG15+'S&amp;T'!CG15+UMSL!CG15</f>
        <v>641</v>
      </c>
      <c r="CH15" s="26">
        <f t="shared" si="17"/>
        <v>1528</v>
      </c>
      <c r="CI15" s="26">
        <f>MU!CI15+UMKC!CI15+'S&amp;T'!CI15+UMSL!CI15</f>
        <v>939</v>
      </c>
      <c r="CJ15" s="26">
        <f>MU!CJ15+UMKC!CJ15+'S&amp;T'!CJ15+UMSL!CJ15</f>
        <v>633</v>
      </c>
      <c r="CK15" s="26">
        <f t="shared" si="18"/>
        <v>1572</v>
      </c>
      <c r="CL15" s="26">
        <f>MU!CL15+UMKC!CL15+'S&amp;T'!CL15+UMSL!CL15</f>
        <v>1018</v>
      </c>
      <c r="CM15" s="26">
        <f>MU!CM15+UMKC!CM15+'S&amp;T'!CM15+UMSL!CM15</f>
        <v>730</v>
      </c>
      <c r="CN15" s="26">
        <f t="shared" si="19"/>
        <v>1748</v>
      </c>
      <c r="CO15" s="26">
        <f>MU!CO15+UMKC!CO15+'S&amp;T'!CO15+UMSL!CO15</f>
        <v>985</v>
      </c>
      <c r="CP15" s="26">
        <f>MU!CP15+UMKC!CP15+'S&amp;T'!CP15+UMSL!CP15</f>
        <v>703</v>
      </c>
      <c r="CQ15" s="26">
        <f t="shared" si="20"/>
        <v>1688</v>
      </c>
      <c r="CR15" s="26">
        <f>MU!CR15+UMKC!CR15+'S&amp;T'!CR15+UMSL!CR15</f>
        <v>1119</v>
      </c>
      <c r="CS15" s="26">
        <f>MU!CS15+UMKC!CS15+'S&amp;T'!CS15+UMSL!CS15</f>
        <v>768</v>
      </c>
      <c r="CT15" s="26">
        <f t="shared" si="21"/>
        <v>1887</v>
      </c>
      <c r="CU15" s="26">
        <f>MU!CU15+UMKC!CU15+'S&amp;T'!CU15+UMSL!CU15</f>
        <v>1109</v>
      </c>
      <c r="CV15" s="26">
        <f>MU!CV15+UMKC!CV15+'S&amp;T'!CV15+UMSL!CV15</f>
        <v>798</v>
      </c>
      <c r="CW15" s="26">
        <f t="shared" si="22"/>
        <v>1907</v>
      </c>
      <c r="CX15" s="26">
        <f>MU!CX15+UMKC!CX15+'S&amp;T'!CX15+UMSL!CX15</f>
        <v>1179</v>
      </c>
      <c r="CY15" s="26">
        <f>MU!CY15+UMKC!CY15+'S&amp;T'!CY15+UMSL!CY15</f>
        <v>808</v>
      </c>
      <c r="CZ15" s="26">
        <f t="shared" si="23"/>
        <v>1987</v>
      </c>
      <c r="DA15" s="26">
        <f>MU!DA15+UMKC!DA15+'S&amp;T'!DA15+UMSL!DA15</f>
        <v>1157</v>
      </c>
      <c r="DB15" s="26">
        <f>MU!DB15+UMKC!DB15+'S&amp;T'!DB15+UMSL!DB15</f>
        <v>763</v>
      </c>
      <c r="DC15" s="26">
        <f t="shared" si="24"/>
        <v>1920</v>
      </c>
      <c r="DD15" s="26">
        <f>MU!DD15+UMKC!DD15+'S&amp;T'!DD15+UMSL!DD15</f>
        <v>1235</v>
      </c>
      <c r="DE15" s="26">
        <f>MU!DE15+UMKC!DE15+'S&amp;T'!DE15+UMSL!DE15</f>
        <v>807</v>
      </c>
      <c r="DF15" s="26">
        <f t="shared" si="25"/>
        <v>2042</v>
      </c>
      <c r="DG15" s="26">
        <f>MU!DG15+UMKC!DG15+'S&amp;T'!DG15+UMSL!DG15</f>
        <v>1153</v>
      </c>
      <c r="DH15" s="26">
        <f>MU!DH15+UMKC!DH15+'S&amp;T'!DH15+UMSL!DH15</f>
        <v>757</v>
      </c>
      <c r="DI15" s="26">
        <f t="shared" si="26"/>
        <v>1910</v>
      </c>
      <c r="DJ15" s="26">
        <f>MU!DJ15+UMKC!DJ15+'S&amp;T'!DJ15+UMSL!DJ15</f>
        <v>936</v>
      </c>
      <c r="DK15" s="26">
        <f>MU!DK15+UMKC!DK15+'S&amp;T'!DK15+UMSL!DK15</f>
        <v>612</v>
      </c>
      <c r="DL15" s="26">
        <f t="shared" si="27"/>
        <v>1548</v>
      </c>
      <c r="DM15" s="26">
        <f>MU!DM15+UMKC!DM15+'S&amp;T'!DM15+UMSL!DM15</f>
        <v>846</v>
      </c>
      <c r="DN15" s="26">
        <f>MU!DN15+UMKC!DN15+'S&amp;T'!DN15+UMSL!DN15</f>
        <v>545</v>
      </c>
      <c r="DO15" s="26">
        <f t="shared" si="28"/>
        <v>1391</v>
      </c>
      <c r="DP15" s="26">
        <f>MU!DP15+UMKC!DP15+'S&amp;T'!DP15+UMSL!DP15</f>
        <v>841</v>
      </c>
      <c r="DQ15" s="26">
        <f>MU!DQ15+UMKC!DQ15+'S&amp;T'!DQ15+UMSL!DQ15</f>
        <v>576</v>
      </c>
      <c r="DR15" s="26">
        <f t="shared" si="29"/>
        <v>1417</v>
      </c>
      <c r="DS15" s="26">
        <f>MU!DS15+UMKC!DS15+'S&amp;T'!DS15+UMSL!DS15</f>
        <v>868</v>
      </c>
      <c r="DT15" s="26">
        <f>MU!DT15+UMKC!DT15+'S&amp;T'!DT15+UMSL!DT15</f>
        <v>630</v>
      </c>
      <c r="DU15" s="26">
        <f t="shared" si="30"/>
        <v>1498</v>
      </c>
    </row>
    <row r="16" spans="1:125" ht="13.5" customHeight="1" x14ac:dyDescent="0.2">
      <c r="A16" s="16"/>
      <c r="E16" s="1" t="s">
        <v>61</v>
      </c>
      <c r="F16" s="13">
        <f>IF(AO13&gt;0,(AO16/AO13),"")</f>
        <v>7.1250240061455736E-2</v>
      </c>
      <c r="G16" s="13">
        <f>IF(AR13&gt;0,(AR16/AR13),"")</f>
        <v>7.3097534833869243E-2</v>
      </c>
      <c r="H16" s="13">
        <f>IF(AU13&gt;0,(AU16/AU13),"")</f>
        <v>7.5585140648486149E-2</v>
      </c>
      <c r="I16" s="13">
        <f>IF(AX13&gt;0,(AX16/AX13),"")</f>
        <v>6.8467801628423391E-2</v>
      </c>
      <c r="J16" s="13">
        <f>IF(BA13&gt;0,(BA16/BA13),"")</f>
        <v>6.8524360322467573E-2</v>
      </c>
      <c r="K16" s="13">
        <f>IF(BD13&gt;0,(BD16/BD13),"")</f>
        <v>7.3825503355704702E-2</v>
      </c>
      <c r="L16" s="13">
        <f>IF(BG13&gt;0,(BG16/BG13),"")</f>
        <v>5.9013896820864269E-2</v>
      </c>
      <c r="M16" s="13">
        <f>IF(BJ13&gt;0,(BJ16/BJ13),"")</f>
        <v>5.7117595048629531E-2</v>
      </c>
      <c r="N16" s="13">
        <f>IF(BM13&gt;0,(BM16/BM13),"")</f>
        <v>5.3879686137750654E-2</v>
      </c>
      <c r="O16" s="13">
        <f>IF(BP13&gt;0,(BP16/BP13),"")</f>
        <v>5.8004640371229696E-2</v>
      </c>
      <c r="P16" s="13">
        <f>IF(BS13&gt;0,(BS16/BS13),"")</f>
        <v>5.5793991416309016E-2</v>
      </c>
      <c r="Q16" s="13">
        <f>IF(BV13&gt;0,(BV16/BV13),"")</f>
        <v>4.7814423228657095E-2</v>
      </c>
      <c r="R16" s="13">
        <f>IF(BY13&gt;0,(BY16/BY13),"")</f>
        <v>4.823055099298193E-2</v>
      </c>
      <c r="S16" s="13">
        <f>IF(CB13&gt;0,(CB16/CB13),"")</f>
        <v>5.1900044359012271E-2</v>
      </c>
      <c r="T16" s="13">
        <f>IF(CE13&gt;0,(CE16/CE13),"")</f>
        <v>4.1743575181030813E-2</v>
      </c>
      <c r="U16" s="13">
        <f>IF(CH13&gt;0,(CH16/CH13),"")</f>
        <v>3.8926363125351318E-2</v>
      </c>
      <c r="V16" s="13">
        <f t="shared" ref="V16" si="36">IF(CK13&gt;0,(CK16/CK13),"")</f>
        <v>4.5248868778280542E-2</v>
      </c>
      <c r="W16" s="13">
        <f t="shared" si="32"/>
        <v>4.3969540653402112E-2</v>
      </c>
      <c r="X16" s="13">
        <f>CQ16/CQ$13</f>
        <v>4.6130952380952384E-2</v>
      </c>
      <c r="Y16" s="13">
        <f>CT16/CT$13</f>
        <v>5.147901857372162E-2</v>
      </c>
      <c r="Z16" s="13">
        <f>CW16/CW$13</f>
        <v>4.2860417144166857E-2</v>
      </c>
      <c r="AA16" s="13">
        <f t="shared" si="33"/>
        <v>3.4327703443737659E-2</v>
      </c>
      <c r="AB16" s="13">
        <f t="shared" si="34"/>
        <v>3.9387060158910331E-2</v>
      </c>
      <c r="AC16" s="13">
        <f>DF16/DF$13</f>
        <v>3.3076672812059428E-2</v>
      </c>
      <c r="AD16" s="13">
        <f>DI16/DI$13</f>
        <v>3.7633214920071045E-2</v>
      </c>
      <c r="AE16" s="13">
        <f>DL16/DL$13</f>
        <v>3.3782034688066273E-2</v>
      </c>
      <c r="AF16" s="13">
        <f>DO16/DO$13</f>
        <v>3.6655052264808363E-2</v>
      </c>
      <c r="AG16" s="13">
        <f>DR16/DR$13</f>
        <v>3.1809145129224649E-2</v>
      </c>
      <c r="AH16" s="13">
        <f>DU16/DU$13</f>
        <v>2.7770920760306097E-2</v>
      </c>
      <c r="AI16" s="33"/>
      <c r="AL16" s="1" t="s">
        <v>61</v>
      </c>
      <c r="AM16" s="26">
        <f>MU!AM16+UMKC!AM16+'S&amp;T'!AM16+UMSL!AM16</f>
        <v>219</v>
      </c>
      <c r="AN16" s="26">
        <f>MU!AN16+UMKC!AN16+'S&amp;T'!AN16+UMSL!AN16</f>
        <v>152</v>
      </c>
      <c r="AO16" s="26">
        <f t="shared" si="2"/>
        <v>371</v>
      </c>
      <c r="AP16" s="26">
        <f>MU!AP16+UMKC!AP16+'S&amp;T'!AP16+UMSL!AP16</f>
        <v>210</v>
      </c>
      <c r="AQ16" s="26">
        <f>MU!AQ16+UMKC!AQ16+'S&amp;T'!AQ16+UMSL!AQ16</f>
        <v>131</v>
      </c>
      <c r="AR16" s="26">
        <f t="shared" si="3"/>
        <v>341</v>
      </c>
      <c r="AS16" s="26">
        <f>MU!AS16+UMKC!AS16+'S&amp;T'!AS16+UMSL!AS16</f>
        <v>222</v>
      </c>
      <c r="AT16" s="26">
        <f>MU!AT16+UMKC!AT16+'S&amp;T'!AT16+UMSL!AT16</f>
        <v>130</v>
      </c>
      <c r="AU16" s="26">
        <f t="shared" si="4"/>
        <v>352</v>
      </c>
      <c r="AV16" s="26">
        <f>MU!AV16+UMKC!AV16+'S&amp;T'!AV16+UMSL!AV16</f>
        <v>194</v>
      </c>
      <c r="AW16" s="26">
        <f>MU!AW16+UMKC!AW16+'S&amp;T'!AW16+UMSL!AW16</f>
        <v>176</v>
      </c>
      <c r="AX16" s="26">
        <f t="shared" si="5"/>
        <v>370</v>
      </c>
      <c r="AY16" s="26">
        <f>MU!AY16+UMKC!AY16+'S&amp;T'!AY16+UMSL!AY16</f>
        <v>224</v>
      </c>
      <c r="AZ16" s="26">
        <f>MU!AZ16+UMKC!AZ16+'S&amp;T'!AZ16+UMSL!AZ16</f>
        <v>167</v>
      </c>
      <c r="BA16" s="26">
        <f t="shared" si="6"/>
        <v>391</v>
      </c>
      <c r="BB16" s="26">
        <f>MU!BB16+UMKC!BB16+'S&amp;T'!BB16+UMSL!BB16</f>
        <v>245</v>
      </c>
      <c r="BC16" s="26">
        <f>MU!BC16+UMKC!BC16+'S&amp;T'!BC16+UMSL!BC16</f>
        <v>173</v>
      </c>
      <c r="BD16" s="26">
        <f t="shared" si="7"/>
        <v>418</v>
      </c>
      <c r="BE16" s="26">
        <f>MU!BE16+UMKC!BE16+'S&amp;T'!BE16+UMSL!BE16</f>
        <v>173</v>
      </c>
      <c r="BF16" s="26">
        <f>MU!BF16+UMKC!BF16+'S&amp;T'!BF16+UMSL!BF16</f>
        <v>137</v>
      </c>
      <c r="BG16" s="26">
        <f t="shared" si="8"/>
        <v>310</v>
      </c>
      <c r="BH16" s="26">
        <f>MU!BH16+UMKC!BH16+'S&amp;T'!BH16+UMSL!BH16</f>
        <v>194</v>
      </c>
      <c r="BI16" s="26">
        <f>MU!BI16+UMKC!BI16+'S&amp;T'!BI16+UMSL!BI16</f>
        <v>129</v>
      </c>
      <c r="BJ16" s="26">
        <f t="shared" si="9"/>
        <v>323</v>
      </c>
      <c r="BK16" s="26">
        <f>MU!BK16+UMKC!BK16+'S&amp;T'!BK16+UMSL!BK16</f>
        <v>182</v>
      </c>
      <c r="BL16" s="26">
        <f>MU!BL16+UMKC!BL16+'S&amp;T'!BL16+UMSL!BL16</f>
        <v>127</v>
      </c>
      <c r="BM16" s="26">
        <f t="shared" si="10"/>
        <v>309</v>
      </c>
      <c r="BN16" s="26">
        <f>MU!BN16+UMKC!BN16+'S&amp;T'!BN16+UMSL!BN16</f>
        <v>202</v>
      </c>
      <c r="BO16" s="26">
        <f>MU!BO16+UMKC!BO16+'S&amp;T'!BO16+UMSL!BO16</f>
        <v>148</v>
      </c>
      <c r="BP16" s="26">
        <f t="shared" si="11"/>
        <v>350</v>
      </c>
      <c r="BQ16" s="26">
        <f>MU!BQ16+UMKC!BQ16+'S&amp;T'!BQ16+UMSL!BQ16</f>
        <v>195</v>
      </c>
      <c r="BR16" s="26">
        <f>MU!BR16+UMKC!BR16+'S&amp;T'!BR16+UMSL!BR16</f>
        <v>143</v>
      </c>
      <c r="BS16" s="26">
        <f t="shared" si="12"/>
        <v>338</v>
      </c>
      <c r="BT16" s="26">
        <f>MU!BT16+UMKC!BT16+'S&amp;T'!BT16+UMSL!BT16</f>
        <v>192</v>
      </c>
      <c r="BU16" s="26">
        <f>MU!BU16+UMKC!BU16+'S&amp;T'!BU16+UMSL!BU16</f>
        <v>111</v>
      </c>
      <c r="BV16" s="26">
        <f t="shared" si="13"/>
        <v>303</v>
      </c>
      <c r="BW16" s="26">
        <f>MU!BW16+UMKC!BW16+'S&amp;T'!BW16+UMSL!BW16</f>
        <v>193</v>
      </c>
      <c r="BX16" s="26">
        <f>MU!BX16+UMKC!BX16+'S&amp;T'!BX16+UMSL!BX16</f>
        <v>130</v>
      </c>
      <c r="BY16" s="26">
        <f t="shared" si="14"/>
        <v>323</v>
      </c>
      <c r="BZ16" s="26">
        <f>MU!BZ16+UMKC!BZ16+'S&amp;T'!BZ16+UMSL!BZ16</f>
        <v>207</v>
      </c>
      <c r="CA16" s="26">
        <f>MU!CA16+UMKC!CA16+'S&amp;T'!CA16+UMSL!CA16</f>
        <v>144</v>
      </c>
      <c r="CB16" s="26">
        <f t="shared" si="15"/>
        <v>351</v>
      </c>
      <c r="CC16" s="26">
        <f>MU!CC16+UMKC!CC16+'S&amp;T'!CC16+UMSL!CC16</f>
        <v>181</v>
      </c>
      <c r="CD16" s="26">
        <f>MU!CD16+UMKC!CD16+'S&amp;T'!CD16+UMSL!CD16</f>
        <v>113</v>
      </c>
      <c r="CE16" s="26">
        <f t="shared" si="16"/>
        <v>294</v>
      </c>
      <c r="CF16" s="26">
        <f>MU!CF16+UMKC!CF16+'S&amp;T'!CF16+UMSL!CF16</f>
        <v>167</v>
      </c>
      <c r="CG16" s="26">
        <f>MU!CG16+UMKC!CG16+'S&amp;T'!CG16+UMSL!CG16</f>
        <v>110</v>
      </c>
      <c r="CH16" s="26">
        <f t="shared" si="17"/>
        <v>277</v>
      </c>
      <c r="CI16" s="26">
        <f>MU!CI16+UMKC!CI16+'S&amp;T'!CI16+UMSL!CI16</f>
        <v>190</v>
      </c>
      <c r="CJ16" s="26">
        <f>MU!CJ16+UMKC!CJ16+'S&amp;T'!CJ16+UMSL!CJ16</f>
        <v>140</v>
      </c>
      <c r="CK16" s="26">
        <f>CI16+CJ16</f>
        <v>330</v>
      </c>
      <c r="CL16" s="26">
        <f>MU!CL16+UMKC!CL16+'S&amp;T'!CL16+UMSL!CL16</f>
        <v>211</v>
      </c>
      <c r="CM16" s="26">
        <f>MU!CM16+UMKC!CM16+'S&amp;T'!CM16+UMSL!CM16</f>
        <v>147</v>
      </c>
      <c r="CN16" s="26">
        <f t="shared" si="19"/>
        <v>358</v>
      </c>
      <c r="CO16" s="26">
        <f>MU!CO16+UMKC!CO16+'S&amp;T'!CO16+UMSL!CO16</f>
        <v>230</v>
      </c>
      <c r="CP16" s="26">
        <f>MU!CP16+UMKC!CP16+'S&amp;T'!CP16+UMSL!CP16</f>
        <v>142</v>
      </c>
      <c r="CQ16" s="26">
        <f t="shared" si="20"/>
        <v>372</v>
      </c>
      <c r="CR16" s="26">
        <f>MU!CR16+UMKC!CR16+'S&amp;T'!CR16+UMSL!CR16</f>
        <v>288</v>
      </c>
      <c r="CS16" s="26">
        <f>MU!CS16+UMKC!CS16+'S&amp;T'!CS16+UMSL!CS16</f>
        <v>161</v>
      </c>
      <c r="CT16" s="26">
        <f t="shared" si="21"/>
        <v>449</v>
      </c>
      <c r="CU16" s="26">
        <f>MU!CU16+UMKC!CU16+'S&amp;T'!CU16+UMSL!CU16</f>
        <v>243</v>
      </c>
      <c r="CV16" s="26">
        <f>MU!CV16+UMKC!CV16+'S&amp;T'!CV16+UMSL!CV16</f>
        <v>131</v>
      </c>
      <c r="CW16" s="26">
        <f t="shared" si="22"/>
        <v>374</v>
      </c>
      <c r="CX16" s="26">
        <f>MU!CX16+UMKC!CX16+'S&amp;T'!CX16+UMSL!CX16</f>
        <v>218</v>
      </c>
      <c r="CY16" s="26">
        <f>MU!CY16+UMKC!CY16+'S&amp;T'!CY16+UMSL!CY16</f>
        <v>95</v>
      </c>
      <c r="CZ16" s="26">
        <f t="shared" si="23"/>
        <v>313</v>
      </c>
      <c r="DA16" s="26">
        <f>MU!DA16+UMKC!DA16+'S&amp;T'!DA16+UMSL!DA16</f>
        <v>231</v>
      </c>
      <c r="DB16" s="26">
        <f>MU!DB16+UMKC!DB16+'S&amp;T'!DB16+UMSL!DB16</f>
        <v>116</v>
      </c>
      <c r="DC16" s="26">
        <f t="shared" si="24"/>
        <v>347</v>
      </c>
      <c r="DD16" s="26">
        <f>MU!DD16+UMKC!DD16+'S&amp;T'!DD16+UMSL!DD16</f>
        <v>209</v>
      </c>
      <c r="DE16" s="26">
        <f>MU!DE16+UMKC!DE16+'S&amp;T'!DE16+UMSL!DE16</f>
        <v>96</v>
      </c>
      <c r="DF16" s="26">
        <f t="shared" si="25"/>
        <v>305</v>
      </c>
      <c r="DG16" s="26">
        <f>MU!DG16+UMKC!DG16+'S&amp;T'!DG16+UMSL!DG16</f>
        <v>225</v>
      </c>
      <c r="DH16" s="26">
        <f>MU!DH16+UMKC!DH16+'S&amp;T'!DH16+UMSL!DH16</f>
        <v>114</v>
      </c>
      <c r="DI16" s="26">
        <f t="shared" si="26"/>
        <v>339</v>
      </c>
      <c r="DJ16" s="26">
        <f>MU!DJ16+UMKC!DJ16+'S&amp;T'!DJ16+UMSL!DJ16</f>
        <v>183</v>
      </c>
      <c r="DK16" s="26">
        <f>MU!DK16+UMKC!DK16+'S&amp;T'!DK16+UMSL!DK16</f>
        <v>78</v>
      </c>
      <c r="DL16" s="26">
        <f t="shared" si="27"/>
        <v>261</v>
      </c>
      <c r="DM16" s="26">
        <f>MU!DM16+UMKC!DM16+'S&amp;T'!DM16+UMSL!DM16</f>
        <v>174</v>
      </c>
      <c r="DN16" s="26">
        <f>MU!DN16+UMKC!DN16+'S&amp;T'!DN16+UMSL!DN16</f>
        <v>89</v>
      </c>
      <c r="DO16" s="26">
        <f t="shared" si="28"/>
        <v>263</v>
      </c>
      <c r="DP16" s="26">
        <f>MU!DP16+UMKC!DP16+'S&amp;T'!DP16+UMSL!DP16</f>
        <v>150</v>
      </c>
      <c r="DQ16" s="26">
        <f>MU!DQ16+UMKC!DQ16+'S&amp;T'!DQ16+UMSL!DQ16</f>
        <v>90</v>
      </c>
      <c r="DR16" s="26">
        <f t="shared" si="29"/>
        <v>240</v>
      </c>
      <c r="DS16" s="26">
        <f>MU!DS16+UMKC!DS16+'S&amp;T'!DS16+UMSL!DS16</f>
        <v>154</v>
      </c>
      <c r="DT16" s="26">
        <f>MU!DT16+UMKC!DT16+'S&amp;T'!DT16+UMSL!DT16</f>
        <v>71</v>
      </c>
      <c r="DU16" s="26">
        <f t="shared" si="30"/>
        <v>225</v>
      </c>
    </row>
    <row r="17" spans="1:125" ht="13.5" customHeight="1" x14ac:dyDescent="0.2">
      <c r="A17" s="16"/>
      <c r="F17" s="11">
        <f>IF(AO13&gt;0,(AO17/AO13),"")</f>
        <v>0.51910889187632037</v>
      </c>
      <c r="G17" s="11">
        <f>IF(AR13&gt;0,(AR17/AR13),"")</f>
        <v>0.53847802786709542</v>
      </c>
      <c r="H17" s="11">
        <f>IF(AU13&gt;0,(AU17/AU13),"")</f>
        <v>0.54004724071290533</v>
      </c>
      <c r="I17" s="11">
        <f>IF(AX13&gt;0,(AX17/AX13),"")</f>
        <v>0.54496669133974829</v>
      </c>
      <c r="J17" s="11">
        <f>IF(BA13&gt;0,(BA17/BA13),"")</f>
        <v>0.58271994391868209</v>
      </c>
      <c r="K17" s="11">
        <f>IF(BD13&gt;0,(BD17/BD13),"")</f>
        <v>0.58530554574355353</v>
      </c>
      <c r="L17" s="11">
        <f>IF(BG13&gt;0,(BG17/BG13),"")</f>
        <v>0.60251284980011421</v>
      </c>
      <c r="M17" s="11">
        <f>IF(BJ13&gt;0,(BJ17/BJ13),"")</f>
        <v>0.62528735632183907</v>
      </c>
      <c r="N17" s="11">
        <f>IF(BM13&gt;0,(BM17/BM13),"")</f>
        <v>0.61272885789014819</v>
      </c>
      <c r="O17" s="11">
        <f>IF(BP13&gt;0,(BP17/BP13),"")</f>
        <v>0.63274776267815713</v>
      </c>
      <c r="P17" s="11">
        <f>IF(BS13&gt;0,(BS17/BS13),"")</f>
        <v>0.61472433146252892</v>
      </c>
      <c r="Q17" s="11">
        <f>IF(BV13&gt;0,(BV17/BV13),"")</f>
        <v>0.6362632160328231</v>
      </c>
      <c r="R17" s="11">
        <f>IF(BY13&gt;0,(BY17/BY13),"")</f>
        <v>0.62834104823055104</v>
      </c>
      <c r="S17" s="11">
        <f>IF(CB13&gt;0,(CB17/CB13),"")</f>
        <v>0.64290995120508654</v>
      </c>
      <c r="T17" s="11">
        <f>IF(CE13&gt;0,(CE17/CE13),"")</f>
        <v>0.63751242368308958</v>
      </c>
      <c r="U17" s="11">
        <f>IF(CH13&gt;0,(CH17/CH13),"")</f>
        <v>0.65444069702079821</v>
      </c>
      <c r="V17" s="11">
        <f t="shared" ref="V17" si="37">IF(CK13&gt;0,(CK17/CK13),"")</f>
        <v>0.65158371040723984</v>
      </c>
      <c r="W17" s="11">
        <f t="shared" si="32"/>
        <v>0.65143699336772287</v>
      </c>
      <c r="X17" s="11">
        <f>CQ17/CQ$13</f>
        <v>0.64347718253968256</v>
      </c>
      <c r="Y17" s="11">
        <f>CT17/CT$13</f>
        <v>0.64411832148589776</v>
      </c>
      <c r="Z17" s="11">
        <f>CW17/CW$13</f>
        <v>0.64508365803346324</v>
      </c>
      <c r="AA17" s="11">
        <f t="shared" si="33"/>
        <v>0.64893617021276595</v>
      </c>
      <c r="AB17" s="11">
        <f>DC17/DC$13</f>
        <v>0.66935300794551644</v>
      </c>
      <c r="AC17" s="11">
        <f>DF17/DF$13</f>
        <v>0.69027220475002715</v>
      </c>
      <c r="AD17" s="11">
        <f>DI17/DI$13</f>
        <v>0.68428063943161632</v>
      </c>
      <c r="AE17" s="11">
        <f>DL17/DL$13</f>
        <v>0.68495987574424022</v>
      </c>
      <c r="AF17" s="11">
        <f>DO17/DO$13</f>
        <v>0.69017421602787454</v>
      </c>
      <c r="AG17" s="11">
        <f>DR17/DR$13</f>
        <v>0.68972829688535453</v>
      </c>
      <c r="AH17" s="11">
        <f>DU17/DU$13</f>
        <v>0.71550234509997535</v>
      </c>
      <c r="AI17" s="34"/>
      <c r="AL17" s="5" t="s">
        <v>87</v>
      </c>
      <c r="AM17" s="26">
        <f>SUM(AM14:AM16)</f>
        <v>1321</v>
      </c>
      <c r="AN17" s="26">
        <f t="shared" ref="AN17:CJ17" si="38">SUM(AN14:AN16)</f>
        <v>1382</v>
      </c>
      <c r="AO17" s="26">
        <f t="shared" si="38"/>
        <v>2703</v>
      </c>
      <c r="AP17" s="26">
        <f t="shared" si="38"/>
        <v>1226</v>
      </c>
      <c r="AQ17" s="26">
        <f t="shared" si="38"/>
        <v>1286</v>
      </c>
      <c r="AR17" s="26">
        <f t="shared" si="38"/>
        <v>2512</v>
      </c>
      <c r="AS17" s="26">
        <f t="shared" si="38"/>
        <v>1246</v>
      </c>
      <c r="AT17" s="26">
        <f t="shared" si="38"/>
        <v>1269</v>
      </c>
      <c r="AU17" s="26">
        <f t="shared" si="38"/>
        <v>2515</v>
      </c>
      <c r="AV17" s="26">
        <f t="shared" si="38"/>
        <v>1327</v>
      </c>
      <c r="AW17" s="26">
        <f t="shared" si="38"/>
        <v>1618</v>
      </c>
      <c r="AX17" s="26">
        <f t="shared" si="38"/>
        <v>2945</v>
      </c>
      <c r="AY17" s="26">
        <f t="shared" si="38"/>
        <v>1555</v>
      </c>
      <c r="AZ17" s="26">
        <f t="shared" si="38"/>
        <v>1770</v>
      </c>
      <c r="BA17" s="26">
        <f t="shared" si="38"/>
        <v>3325</v>
      </c>
      <c r="BB17" s="26">
        <f t="shared" si="38"/>
        <v>1542</v>
      </c>
      <c r="BC17" s="26">
        <f t="shared" si="38"/>
        <v>1772</v>
      </c>
      <c r="BD17" s="26">
        <f t="shared" si="38"/>
        <v>3314</v>
      </c>
      <c r="BE17" s="26">
        <f t="shared" si="38"/>
        <v>1447</v>
      </c>
      <c r="BF17" s="26">
        <f t="shared" si="38"/>
        <v>1718</v>
      </c>
      <c r="BG17" s="26">
        <f t="shared" si="38"/>
        <v>3165</v>
      </c>
      <c r="BH17" s="26">
        <f t="shared" si="38"/>
        <v>1665</v>
      </c>
      <c r="BI17" s="26">
        <f t="shared" si="38"/>
        <v>1871</v>
      </c>
      <c r="BJ17" s="26">
        <f t="shared" si="38"/>
        <v>3536</v>
      </c>
      <c r="BK17" s="26">
        <f t="shared" si="38"/>
        <v>1653</v>
      </c>
      <c r="BL17" s="26">
        <f t="shared" si="38"/>
        <v>1861</v>
      </c>
      <c r="BM17" s="26">
        <f t="shared" si="38"/>
        <v>3514</v>
      </c>
      <c r="BN17" s="26">
        <f t="shared" si="38"/>
        <v>1812</v>
      </c>
      <c r="BO17" s="26">
        <f t="shared" si="38"/>
        <v>2006</v>
      </c>
      <c r="BP17" s="26">
        <f t="shared" si="38"/>
        <v>3818</v>
      </c>
      <c r="BQ17" s="26">
        <f t="shared" si="38"/>
        <v>1777</v>
      </c>
      <c r="BR17" s="26">
        <f t="shared" si="38"/>
        <v>1947</v>
      </c>
      <c r="BS17" s="26">
        <f t="shared" si="38"/>
        <v>3724</v>
      </c>
      <c r="BT17" s="26">
        <f t="shared" si="38"/>
        <v>1929</v>
      </c>
      <c r="BU17" s="26">
        <f t="shared" si="38"/>
        <v>2103</v>
      </c>
      <c r="BV17" s="26">
        <f t="shared" si="38"/>
        <v>4032</v>
      </c>
      <c r="BW17" s="26">
        <f t="shared" si="38"/>
        <v>2001</v>
      </c>
      <c r="BX17" s="26">
        <f t="shared" si="38"/>
        <v>2207</v>
      </c>
      <c r="BY17" s="26">
        <f t="shared" si="38"/>
        <v>4208</v>
      </c>
      <c r="BZ17" s="26">
        <f t="shared" si="38"/>
        <v>2097</v>
      </c>
      <c r="CA17" s="26">
        <f t="shared" si="38"/>
        <v>2251</v>
      </c>
      <c r="CB17" s="26">
        <f t="shared" si="38"/>
        <v>4348</v>
      </c>
      <c r="CC17" s="26">
        <f t="shared" si="38"/>
        <v>2188</v>
      </c>
      <c r="CD17" s="26">
        <f t="shared" si="38"/>
        <v>2302</v>
      </c>
      <c r="CE17" s="26">
        <f t="shared" si="38"/>
        <v>4490</v>
      </c>
      <c r="CF17" s="26">
        <f t="shared" si="38"/>
        <v>2194</v>
      </c>
      <c r="CG17" s="26">
        <f t="shared" si="38"/>
        <v>2463</v>
      </c>
      <c r="CH17" s="26">
        <f t="shared" si="38"/>
        <v>4657</v>
      </c>
      <c r="CI17" s="26">
        <f t="shared" si="38"/>
        <v>2224</v>
      </c>
      <c r="CJ17" s="26">
        <f t="shared" si="38"/>
        <v>2528</v>
      </c>
      <c r="CK17" s="26">
        <f>SUM(CK14:CK16)</f>
        <v>4752</v>
      </c>
      <c r="CL17" s="26">
        <f t="shared" ref="CL17:CM17" si="39">SUM(CL14:CL16)</f>
        <v>2521</v>
      </c>
      <c r="CM17" s="26">
        <f t="shared" si="39"/>
        <v>2783</v>
      </c>
      <c r="CN17" s="26">
        <f>SUM(CN14:CN16)</f>
        <v>5304</v>
      </c>
      <c r="CO17" s="26">
        <f t="shared" ref="CO17:CP17" si="40">SUM(CO14:CO16)</f>
        <v>2399</v>
      </c>
      <c r="CP17" s="26">
        <f t="shared" si="40"/>
        <v>2790</v>
      </c>
      <c r="CQ17" s="26">
        <f>SUM(CQ14:CQ16)</f>
        <v>5189</v>
      </c>
      <c r="CR17" s="26">
        <f t="shared" ref="CR17:CS17" si="41">SUM(CR14:CR16)</f>
        <v>2682</v>
      </c>
      <c r="CS17" s="26">
        <f t="shared" si="41"/>
        <v>2936</v>
      </c>
      <c r="CT17" s="26">
        <f>SUM(CT14:CT16)</f>
        <v>5618</v>
      </c>
      <c r="CU17" s="26">
        <f t="shared" ref="CU17:CV17" si="42">SUM(CU14:CU16)</f>
        <v>2641</v>
      </c>
      <c r="CV17" s="26">
        <f t="shared" si="42"/>
        <v>2988</v>
      </c>
      <c r="CW17" s="26">
        <f>SUM(CW14:CW16)</f>
        <v>5629</v>
      </c>
      <c r="CX17" s="26">
        <f t="shared" ref="CX17:CY17" si="43">SUM(CX14:CX16)</f>
        <v>2793</v>
      </c>
      <c r="CY17" s="26">
        <f t="shared" si="43"/>
        <v>3124</v>
      </c>
      <c r="CZ17" s="26">
        <f>SUM(CZ14:CZ16)</f>
        <v>5917</v>
      </c>
      <c r="DA17" s="26">
        <f t="shared" ref="DA17:DB17" si="44">SUM(DA14:DA16)</f>
        <v>2734</v>
      </c>
      <c r="DB17" s="26">
        <f t="shared" si="44"/>
        <v>3163</v>
      </c>
      <c r="DC17" s="26">
        <f>SUM(DC14:DC16)</f>
        <v>5897</v>
      </c>
      <c r="DD17" s="26">
        <f t="shared" ref="DD17:DE17" si="45">SUM(DD14:DD16)</f>
        <v>2996</v>
      </c>
      <c r="DE17" s="26">
        <f t="shared" si="45"/>
        <v>3369</v>
      </c>
      <c r="DF17" s="26">
        <f>SUM(DF14:DF16)</f>
        <v>6365</v>
      </c>
      <c r="DG17" s="26">
        <f t="shared" ref="DG17:DH17" si="46">SUM(DG14:DG16)</f>
        <v>2943</v>
      </c>
      <c r="DH17" s="26">
        <f t="shared" si="46"/>
        <v>3221</v>
      </c>
      <c r="DI17" s="26">
        <f>SUM(DI14:DI16)</f>
        <v>6164</v>
      </c>
      <c r="DJ17" s="26">
        <f t="shared" ref="DJ17:DK17" si="47">SUM(DJ14:DJ16)</f>
        <v>2527</v>
      </c>
      <c r="DK17" s="26">
        <f t="shared" si="47"/>
        <v>2765</v>
      </c>
      <c r="DL17" s="26">
        <f>SUM(DL14:DL16)</f>
        <v>5292</v>
      </c>
      <c r="DM17" s="26">
        <f t="shared" ref="DM17:DN17" si="48">SUM(DM14:DM16)</f>
        <v>2365</v>
      </c>
      <c r="DN17" s="26">
        <f t="shared" si="48"/>
        <v>2587</v>
      </c>
      <c r="DO17" s="26">
        <f>SUM(DO14:DO16)</f>
        <v>4952</v>
      </c>
      <c r="DP17" s="26">
        <f t="shared" ref="DP17:DQ17" si="49">SUM(DP14:DP16)</f>
        <v>2436</v>
      </c>
      <c r="DQ17" s="26">
        <f t="shared" si="49"/>
        <v>2768</v>
      </c>
      <c r="DR17" s="26">
        <f>SUM(DR14:DR16)</f>
        <v>5204</v>
      </c>
      <c r="DS17" s="26">
        <f t="shared" ref="DS17:DT17" si="50">SUM(DS14:DS16)</f>
        <v>2705</v>
      </c>
      <c r="DT17" s="26">
        <f t="shared" si="50"/>
        <v>3092</v>
      </c>
      <c r="DU17" s="26">
        <f>SUM(DU14:DU16)</f>
        <v>5797</v>
      </c>
    </row>
    <row r="18" spans="1:125" ht="13.5" customHeight="1" x14ac:dyDescent="0.2">
      <c r="A18" s="16"/>
      <c r="C18" s="2" t="s">
        <v>24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125" ht="13.5" customHeight="1" x14ac:dyDescent="0.2">
      <c r="A19" s="16"/>
      <c r="D19" s="1" t="s">
        <v>64</v>
      </c>
      <c r="F19" s="8">
        <f>AM13</f>
        <v>2641</v>
      </c>
      <c r="G19" s="8">
        <f>AP13</f>
        <v>2412</v>
      </c>
      <c r="H19" s="8">
        <f>AS13</f>
        <v>2459</v>
      </c>
      <c r="I19" s="8">
        <f>AV13</f>
        <v>2637</v>
      </c>
      <c r="J19" s="8">
        <f>AY13</f>
        <v>2784</v>
      </c>
      <c r="K19" s="8">
        <f>BB13</f>
        <v>2787</v>
      </c>
      <c r="L19" s="8">
        <f>BE13</f>
        <v>2586</v>
      </c>
      <c r="M19" s="8">
        <f>BH13</f>
        <v>2816</v>
      </c>
      <c r="N19" s="8">
        <f>BK13</f>
        <v>2824</v>
      </c>
      <c r="O19" s="8">
        <f>BN13</f>
        <v>2969</v>
      </c>
      <c r="P19" s="8">
        <f>BQ13</f>
        <v>2998</v>
      </c>
      <c r="Q19" s="8">
        <f>BT13</f>
        <v>3215</v>
      </c>
      <c r="R19" s="8">
        <f>BW13</f>
        <v>3338</v>
      </c>
      <c r="S19" s="8">
        <f>BZ13</f>
        <v>3377</v>
      </c>
      <c r="T19" s="8">
        <f>CC13</f>
        <v>3500</v>
      </c>
      <c r="U19" s="8">
        <f>CF13</f>
        <v>3520</v>
      </c>
      <c r="V19" s="8">
        <f>CI13</f>
        <v>3565</v>
      </c>
      <c r="W19" s="8">
        <f>CL13</f>
        <v>4044</v>
      </c>
      <c r="X19" s="8">
        <f>CO13</f>
        <v>3941</v>
      </c>
      <c r="Y19" s="8">
        <f>CR13</f>
        <v>4342</v>
      </c>
      <c r="Z19" s="8">
        <f>CU13</f>
        <v>4264</v>
      </c>
      <c r="AA19" s="8">
        <f>CX13</f>
        <v>4520</v>
      </c>
      <c r="AB19" s="8">
        <f>DA13</f>
        <v>4392</v>
      </c>
      <c r="AC19" s="8">
        <f>DD13</f>
        <v>4611</v>
      </c>
      <c r="AD19" s="8">
        <f>DG13</f>
        <v>4553</v>
      </c>
      <c r="AE19" s="8">
        <f>DJ13</f>
        <v>3903</v>
      </c>
      <c r="AF19" s="8">
        <f>DM13</f>
        <v>3633</v>
      </c>
      <c r="AG19" s="8">
        <f>DP13</f>
        <v>3719</v>
      </c>
      <c r="AH19" s="8">
        <f>DS13</f>
        <v>3959</v>
      </c>
      <c r="AI19" s="33"/>
    </row>
    <row r="20" spans="1:125" ht="13.5" customHeight="1" x14ac:dyDescent="0.2">
      <c r="A20" s="16"/>
      <c r="D20" s="11" t="s">
        <v>58</v>
      </c>
      <c r="E20" s="1" t="s">
        <v>59</v>
      </c>
      <c r="F20" s="11">
        <f>IF(AM13&gt;0,(AM14/AM13),"")</f>
        <v>0.17076864823930329</v>
      </c>
      <c r="G20" s="11">
        <f>IF(AP13&gt;0,(AP14/AP13),"")</f>
        <v>0.1558872305140962</v>
      </c>
      <c r="H20" s="11">
        <f>IF(AS13&gt;0,(AS14/AS13),"")</f>
        <v>0.16795445302968687</v>
      </c>
      <c r="I20" s="11">
        <f>IF(AV13&gt;0,(AV14/AV13),"")</f>
        <v>0.17595752749336366</v>
      </c>
      <c r="J20" s="11">
        <f>IF(AY13&gt;0,(AY14/AY13),"")</f>
        <v>0.19827586206896552</v>
      </c>
      <c r="K20" s="11">
        <f>IF(BB13&gt;0,(BB14/BB13),"")</f>
        <v>0.21205597416576966</v>
      </c>
      <c r="L20" s="11">
        <f>IF(BE13&gt;0,(BE14/BE13),"")</f>
        <v>0.22273781902552203</v>
      </c>
      <c r="M20" s="11">
        <f>IF(BH13&gt;0,(BH14/BH13),"")</f>
        <v>0.23650568181818182</v>
      </c>
      <c r="N20" s="11">
        <f>IF(BK13&gt;0,(BK14/BK13),"")</f>
        <v>0.24433427762039661</v>
      </c>
      <c r="O20" s="11">
        <f>IF(BN13&gt;0,(BN14/BN13),"")</f>
        <v>0.26507241495453016</v>
      </c>
      <c r="P20" s="11">
        <f>IF(BQ13&gt;0,(BQ14/BQ13),"")</f>
        <v>0.27118078719146099</v>
      </c>
      <c r="Q20" s="11">
        <f>IF(BT13&gt;0,(BT14/BT13),"")</f>
        <v>0.27744945567651635</v>
      </c>
      <c r="R20" s="11">
        <f>IF(BW13&gt;0,(BW14/BW13),"")</f>
        <v>0.28819652486518876</v>
      </c>
      <c r="S20" s="11">
        <f>IF(BZ13&gt;0,(BZ14/BZ13),"")</f>
        <v>0.29760142137992301</v>
      </c>
      <c r="T20" s="11">
        <f>IF(CC13&gt;0,(CC14/CC13),"")</f>
        <v>0.30714285714285716</v>
      </c>
      <c r="U20" s="11">
        <f>IF(CF13&gt;0,(CF14/CF13),"")</f>
        <v>0.32386363636363635</v>
      </c>
      <c r="V20" s="11">
        <f>IF(CI13&gt;0,(CI14/CI13),"")</f>
        <v>0.30715287517531559</v>
      </c>
      <c r="W20" s="11">
        <f>CL14/CL$13</f>
        <v>0.31948565776458954</v>
      </c>
      <c r="X20" s="11">
        <f>CO14/CO$13</f>
        <v>0.30043136259832531</v>
      </c>
      <c r="Y20" s="11">
        <f>CR14/CR$13</f>
        <v>0.29364348226623677</v>
      </c>
      <c r="Z20" s="11">
        <f>CU14/CU$13</f>
        <v>0.30229831144465291</v>
      </c>
      <c r="AA20" s="11">
        <f>CX14/CX$13</f>
        <v>0.3088495575221239</v>
      </c>
      <c r="AB20" s="11">
        <f>DA14/DA$13</f>
        <v>0.3064663023679417</v>
      </c>
      <c r="AC20" s="11">
        <f>DD14/DD$13</f>
        <v>0.33658642376924747</v>
      </c>
      <c r="AD20" s="11">
        <f>DG14/DG$13</f>
        <v>0.34372940918075995</v>
      </c>
      <c r="AE20" s="11">
        <f>DJ14/DJ$13</f>
        <v>0.36074814245452214</v>
      </c>
      <c r="AF20" s="11">
        <f>DM14/DM$13</f>
        <v>0.37021745114230664</v>
      </c>
      <c r="AG20" s="11">
        <f>DP14/DP$13</f>
        <v>0.38854530787846198</v>
      </c>
      <c r="AH20" s="11">
        <f>DS14/DS$13</f>
        <v>0.42510735034099523</v>
      </c>
      <c r="AI20" s="33"/>
    </row>
    <row r="21" spans="1:125" ht="13.5" customHeight="1" x14ac:dyDescent="0.2">
      <c r="A21" s="16"/>
      <c r="E21" s="1" t="s">
        <v>60</v>
      </c>
      <c r="F21" s="11">
        <f>IF(AM13&gt;0,(AM15/AM13),"")</f>
        <v>0.2464975388110564</v>
      </c>
      <c r="G21" s="11">
        <f>IF(AP13&gt;0,(AP15/AP13),"")</f>
        <v>0.26533996683250416</v>
      </c>
      <c r="H21" s="11">
        <f>IF(AS13&gt;0,(AS15/AS13),"")</f>
        <v>0.24847498983326555</v>
      </c>
      <c r="I21" s="11">
        <f>IF(AV13&gt;0,(AV15/AV13),"")</f>
        <v>0.25369738339021614</v>
      </c>
      <c r="J21" s="11">
        <f>IF(AY13&gt;0,(AY15/AY13),"")</f>
        <v>0.27981321839080459</v>
      </c>
      <c r="K21" s="11">
        <f>IF(BB13&gt;0,(BB15/BB13),"")</f>
        <v>0.25331898098313599</v>
      </c>
      <c r="L21" s="11">
        <f>IF(BE13&gt;0,(BE15/BE13),"")</f>
        <v>0.26991492652745552</v>
      </c>
      <c r="M21" s="11">
        <f>IF(BH13&gt;0,(BH15/BH13),"")</f>
        <v>0.28586647727272729</v>
      </c>
      <c r="N21" s="11">
        <f>IF(BK13&gt;0,(BK15/BK13),"")</f>
        <v>0.27655807365439095</v>
      </c>
      <c r="O21" s="11">
        <f>IF(BN13&gt;0,(BN15/BN13),"")</f>
        <v>0.27719770966655438</v>
      </c>
      <c r="P21" s="11">
        <f>IF(BQ13&gt;0,(BQ15/BQ13),"")</f>
        <v>0.25650433622414942</v>
      </c>
      <c r="Q21" s="11">
        <f>IF(BT13&gt;0,(BT15/BT13),"")</f>
        <v>0.26283048211508553</v>
      </c>
      <c r="R21" s="11">
        <f>IF(BW13&gt;0,(BW15/BW13),"")</f>
        <v>0.25344517675254641</v>
      </c>
      <c r="S21" s="11">
        <f>IF(BZ13&gt;0,(BZ15/BZ13),"")</f>
        <v>0.26206692330470832</v>
      </c>
      <c r="T21" s="11">
        <f>IF(CC13&gt;0,(CC15/CC13),"")</f>
        <v>0.26628571428571429</v>
      </c>
      <c r="U21" s="11">
        <f>IF(CF13&gt;0,(CF15/CF13),"")</f>
        <v>0.25198863636363639</v>
      </c>
      <c r="V21" s="11">
        <f>IF(CI13&gt;0,(CI15/CI13),"")</f>
        <v>0.26339410939691443</v>
      </c>
      <c r="W21" s="11">
        <f>CL15/CL$13</f>
        <v>0.25173095944609297</v>
      </c>
      <c r="X21" s="11">
        <f>CO15/CO$13</f>
        <v>0.2499365643237757</v>
      </c>
      <c r="Y21" s="11">
        <f>CR15/CR$13</f>
        <v>0.25771533855366191</v>
      </c>
      <c r="Z21" s="11">
        <f>CU15/CU$13</f>
        <v>0.26008442776735458</v>
      </c>
      <c r="AA21" s="11">
        <f>CX15/CX$13</f>
        <v>0.26084070796460179</v>
      </c>
      <c r="AB21" s="11">
        <f>DA15/DA$13</f>
        <v>0.26343351548269583</v>
      </c>
      <c r="AC21" s="11">
        <f>DD15/DD$13</f>
        <v>0.26783777922359575</v>
      </c>
      <c r="AD21" s="11">
        <f>DG15/DG$13</f>
        <v>0.253239622227103</v>
      </c>
      <c r="AE21" s="11">
        <f>DJ15/DJ$13</f>
        <v>0.23981552651806304</v>
      </c>
      <c r="AF21" s="11">
        <f>DM15/DM$13</f>
        <v>0.23286540049545829</v>
      </c>
      <c r="AG21" s="11">
        <f t="shared" ref="AG21:AG22" si="51">DP15/DP$13</f>
        <v>0.22613605808012907</v>
      </c>
      <c r="AH21" s="11">
        <f>DS15/DS$13</f>
        <v>0.2192472846678454</v>
      </c>
      <c r="AI21" s="33"/>
      <c r="AL21" s="2"/>
    </row>
    <row r="22" spans="1:125" ht="13.5" customHeight="1" x14ac:dyDescent="0.2">
      <c r="A22" s="16"/>
      <c r="E22" s="1" t="s">
        <v>61</v>
      </c>
      <c r="F22" s="13">
        <f>IF(AM13&gt;0,(AM16/AM13),"")</f>
        <v>8.2923135176069668E-2</v>
      </c>
      <c r="G22" s="13">
        <f>IF(AP13&gt;0,(AP16/AP13),"")</f>
        <v>8.7064676616915429E-2</v>
      </c>
      <c r="H22" s="13">
        <f>IF(AS13&gt;0,(AS16/AS13),"")</f>
        <v>9.0280601870679142E-2</v>
      </c>
      <c r="I22" s="13">
        <f>IF(AV13&gt;0,(AV16/AV13),"")</f>
        <v>7.356844899507016E-2</v>
      </c>
      <c r="J22" s="13">
        <f>IF(AY13&gt;0,(AY16/AY13),"")</f>
        <v>8.0459770114942528E-2</v>
      </c>
      <c r="K22" s="13">
        <f>IF(BB13&gt;0,(BB16/BB13),"")</f>
        <v>8.7908144958737E-2</v>
      </c>
      <c r="L22" s="13">
        <f>IF(BE13&gt;0,(BE16/BE13),"")</f>
        <v>6.689868522815158E-2</v>
      </c>
      <c r="M22" s="13">
        <f>IF(BH13&gt;0,(BH16/BH13),"")</f>
        <v>6.8892045454545456E-2</v>
      </c>
      <c r="N22" s="13">
        <f>IF(BK13&gt;0,(BK16/BK13),"")</f>
        <v>6.4447592067988668E-2</v>
      </c>
      <c r="O22" s="13">
        <f>IF(BN13&gt;0,(BN16/BN13),"")</f>
        <v>6.8036375884136066E-2</v>
      </c>
      <c r="P22" s="13">
        <f>IF(BQ13&gt;0,(BQ16/BQ13),"")</f>
        <v>6.5043362241494332E-2</v>
      </c>
      <c r="Q22" s="13">
        <f>IF(BT13&gt;0,(BT16/BT13),"")</f>
        <v>5.9720062208398136E-2</v>
      </c>
      <c r="R22" s="13">
        <f>IF(BW13&gt;0,(BW16/BW13),"")</f>
        <v>5.7819053325344517E-2</v>
      </c>
      <c r="S22" s="13">
        <f>IF(BZ13&gt;0,(BZ16/BZ13),"")</f>
        <v>6.1297009179745336E-2</v>
      </c>
      <c r="T22" s="13">
        <f>IF(CC13&gt;0,(CC16/CC13),"")</f>
        <v>5.1714285714285713E-2</v>
      </c>
      <c r="U22" s="13">
        <f>IF(CF13&gt;0,(CF16/CF13),"")</f>
        <v>4.7443181818181815E-2</v>
      </c>
      <c r="V22" s="13">
        <f>IF(CI13&gt;0,(CI16/CI13),"")</f>
        <v>5.3295932678821878E-2</v>
      </c>
      <c r="W22" s="13">
        <f>CL16/CL$13</f>
        <v>5.2176063303659745E-2</v>
      </c>
      <c r="X22" s="13">
        <f>CO16/CO$13</f>
        <v>5.836082212636387E-2</v>
      </c>
      <c r="Y22" s="13">
        <f>CR16/CR$13</f>
        <v>6.632888070013819E-2</v>
      </c>
      <c r="Z22" s="13">
        <f>CU16/CU$13</f>
        <v>5.6988742964352718E-2</v>
      </c>
      <c r="AA22" s="13">
        <f>CX16/CX$13</f>
        <v>4.8230088495575224E-2</v>
      </c>
      <c r="AB22" s="13">
        <f>DA16/DA$13</f>
        <v>5.2595628415300549E-2</v>
      </c>
      <c r="AC22" s="13">
        <f>DD16/DD$13</f>
        <v>4.5326393407070051E-2</v>
      </c>
      <c r="AD22" s="13">
        <f>DG16/DG$13</f>
        <v>4.9417966176147597E-2</v>
      </c>
      <c r="AE22" s="13">
        <f>DJ16/DJ$13</f>
        <v>4.6887009992313607E-2</v>
      </c>
      <c r="AF22" s="13">
        <f>DM16/DM$13</f>
        <v>4.7894302229562348E-2</v>
      </c>
      <c r="AG22" s="13">
        <f t="shared" si="51"/>
        <v>4.0333422963162141E-2</v>
      </c>
      <c r="AH22" s="13">
        <f>DS16/DS$13</f>
        <v>3.8898711795908057E-2</v>
      </c>
      <c r="AI22" s="33"/>
      <c r="AL22" s="2"/>
    </row>
    <row r="23" spans="1:125" ht="13.5" customHeight="1" x14ac:dyDescent="0.2">
      <c r="A23" s="16"/>
      <c r="F23" s="11">
        <f>IF(AM13&gt;0,(AM17/AM13),"")</f>
        <v>0.50018932222642942</v>
      </c>
      <c r="G23" s="11">
        <f>IF(AP13&gt;0,(AP17/AP13),"")</f>
        <v>0.50829187396351572</v>
      </c>
      <c r="H23" s="11">
        <f>IF(AS13&gt;0,(AS17/AS13),"")</f>
        <v>0.50671004473363157</v>
      </c>
      <c r="I23" s="11">
        <f>IF(AV13&gt;0,(AV17/AV13),"")</f>
        <v>0.50322335987864997</v>
      </c>
      <c r="J23" s="11">
        <f>IF(AY13&gt;0,(AY17/AY13),"")</f>
        <v>0.5585488505747126</v>
      </c>
      <c r="K23" s="11">
        <f>IF(BB13&gt;0,(BB17/BB13),"")</f>
        <v>0.55328310010764259</v>
      </c>
      <c r="L23" s="11">
        <f>IF(BE13&gt;0,(BE17/BE13),"")</f>
        <v>0.55955143078112912</v>
      </c>
      <c r="M23" s="11">
        <f>IF(BH13&gt;0,(BH17/BH13),"")</f>
        <v>0.59126420454545459</v>
      </c>
      <c r="N23" s="11">
        <f>IF(BK13&gt;0,(BK17/BK13),"")</f>
        <v>0.58533994334277617</v>
      </c>
      <c r="O23" s="11">
        <f>IF(BN13&gt;0,(BN17/BN13),"")</f>
        <v>0.61030650050522062</v>
      </c>
      <c r="P23" s="11">
        <f>IF(BQ13&gt;0,(BQ17/BQ13),"")</f>
        <v>0.59272848565710479</v>
      </c>
      <c r="Q23" s="11">
        <f>IF(BT13&gt;0,(BT17/BT13),"")</f>
        <v>0.6</v>
      </c>
      <c r="R23" s="11">
        <f>IF(BW13&gt;0,(BW17/BW13),"")</f>
        <v>0.59946075494307971</v>
      </c>
      <c r="S23" s="11">
        <f>IF(BZ13&gt;0,(BZ17/BZ13),"")</f>
        <v>0.62096535386437668</v>
      </c>
      <c r="T23" s="11">
        <f>IF(CC13&gt;0,(CC17/CC13),"")</f>
        <v>0.62514285714285711</v>
      </c>
      <c r="U23" s="11">
        <f>IF(CF13&gt;0,(CF17/CF13),"")</f>
        <v>0.62329545454545454</v>
      </c>
      <c r="V23" s="11">
        <f>IF(CI13&gt;0,(CI17/CI13),"")</f>
        <v>0.6238429172510519</v>
      </c>
      <c r="W23" s="11">
        <f>CL17/CL$13</f>
        <v>0.62339268051434227</v>
      </c>
      <c r="X23" s="11">
        <f>CO17/CO$13</f>
        <v>0.60872874904846486</v>
      </c>
      <c r="Y23" s="11">
        <f>CR17/CR$13</f>
        <v>0.61768770152003682</v>
      </c>
      <c r="Z23" s="11">
        <f>CU17/CU$13</f>
        <v>0.61937148217636018</v>
      </c>
      <c r="AA23" s="11">
        <f>CX17/CX$13</f>
        <v>0.61792035398230083</v>
      </c>
      <c r="AB23" s="11">
        <f>DA17/DA$13</f>
        <v>0.62249544626593811</v>
      </c>
      <c r="AC23" s="11">
        <f>DD17/DD$13</f>
        <v>0.64975059639991328</v>
      </c>
      <c r="AD23" s="11">
        <f>DG17/DG$13</f>
        <v>0.64638699758401053</v>
      </c>
      <c r="AE23" s="11">
        <f>DJ17/DJ$13</f>
        <v>0.64745067896489883</v>
      </c>
      <c r="AF23" s="11">
        <f>DM17/DM$13</f>
        <v>0.65097715386732724</v>
      </c>
      <c r="AG23" s="11">
        <f>DP17/DP$13</f>
        <v>0.65501478892175313</v>
      </c>
      <c r="AH23" s="11">
        <f>DS17/DS$13</f>
        <v>0.6832533468047487</v>
      </c>
      <c r="AI23" s="33"/>
      <c r="AL23" s="2"/>
    </row>
    <row r="24" spans="1:125" ht="13.5" customHeight="1" x14ac:dyDescent="0.2">
      <c r="A24" s="16"/>
      <c r="C24" s="2" t="s">
        <v>25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3"/>
      <c r="AL24" s="2"/>
    </row>
    <row r="25" spans="1:125" ht="13.5" customHeight="1" x14ac:dyDescent="0.2">
      <c r="A25" s="16"/>
      <c r="D25" s="1" t="s">
        <v>64</v>
      </c>
      <c r="F25" s="8">
        <f>AN13</f>
        <v>2566</v>
      </c>
      <c r="G25" s="8">
        <f>AQ13</f>
        <v>2253</v>
      </c>
      <c r="H25" s="8">
        <f>AT13</f>
        <v>2198</v>
      </c>
      <c r="I25" s="8">
        <f>AW13</f>
        <v>2767</v>
      </c>
      <c r="J25" s="8">
        <f>AZ13</f>
        <v>2922</v>
      </c>
      <c r="K25" s="8">
        <f>BC13</f>
        <v>2875</v>
      </c>
      <c r="L25" s="8">
        <f>BF13</f>
        <v>2667</v>
      </c>
      <c r="M25" s="8">
        <f>BI13</f>
        <v>2839</v>
      </c>
      <c r="N25" s="8">
        <f>BL13</f>
        <v>2911</v>
      </c>
      <c r="O25" s="8">
        <f>BO13</f>
        <v>3065</v>
      </c>
      <c r="P25" s="8">
        <f>BR13</f>
        <v>3060</v>
      </c>
      <c r="Q25" s="8">
        <f>BU13</f>
        <v>3122</v>
      </c>
      <c r="R25" s="8">
        <f>BX13</f>
        <v>3359</v>
      </c>
      <c r="S25" s="8">
        <f>CA13</f>
        <v>3386</v>
      </c>
      <c r="T25" s="8">
        <f>CD13</f>
        <v>3543</v>
      </c>
      <c r="U25" s="8">
        <f>CG13</f>
        <v>3596</v>
      </c>
      <c r="V25" s="8">
        <f>CJ13</f>
        <v>3728</v>
      </c>
      <c r="W25" s="8">
        <f>CM13</f>
        <v>4098</v>
      </c>
      <c r="X25" s="8">
        <f>CP13</f>
        <v>4123</v>
      </c>
      <c r="Y25" s="8">
        <f>CS13</f>
        <v>4380</v>
      </c>
      <c r="Z25" s="8">
        <f>CV13</f>
        <v>4462</v>
      </c>
      <c r="AA25" s="8">
        <f>CY13</f>
        <v>4598</v>
      </c>
      <c r="AB25" s="8">
        <f>DB13</f>
        <v>4418</v>
      </c>
      <c r="AC25" s="8">
        <f>DE13</f>
        <v>4610</v>
      </c>
      <c r="AD25" s="8">
        <f>DH13</f>
        <v>4455</v>
      </c>
      <c r="AE25" s="8">
        <f>DK13</f>
        <v>3823</v>
      </c>
      <c r="AF25" s="8">
        <f>DN13</f>
        <v>3542</v>
      </c>
      <c r="AG25" s="8">
        <f>DQ13</f>
        <v>3826</v>
      </c>
      <c r="AH25" s="8">
        <f>DT13</f>
        <v>4143</v>
      </c>
      <c r="AI25" s="33"/>
      <c r="AL25" s="2"/>
    </row>
    <row r="26" spans="1:125" ht="13.5" customHeight="1" x14ac:dyDescent="0.2">
      <c r="A26" s="16"/>
      <c r="D26" s="11" t="s">
        <v>58</v>
      </c>
      <c r="E26" s="1" t="s">
        <v>59</v>
      </c>
      <c r="F26" s="11">
        <f>IF(AN13&gt;0,(AN14/AN13),"")</f>
        <v>0.26890101325019483</v>
      </c>
      <c r="G26" s="11">
        <f>IF(AQ13&gt;0,(AQ14/AQ13),"")</f>
        <v>0.26941855304039058</v>
      </c>
      <c r="H26" s="11">
        <f>IF(AT13&gt;0,(AT14/AT13),"")</f>
        <v>0.27206551410373064</v>
      </c>
      <c r="I26" s="11">
        <f>IF(AW13&gt;0,(AW14/AW13),"")</f>
        <v>0.28876039031441997</v>
      </c>
      <c r="J26" s="11">
        <f>IF(AZ13&gt;0,(AZ14/AZ13),"")</f>
        <v>0.31998631074606432</v>
      </c>
      <c r="K26" s="11">
        <f>IF(BC13&gt;0,(BC14/BC13),"")</f>
        <v>0.33913043478260868</v>
      </c>
      <c r="L26" s="11">
        <f>IF(BF13&gt;0,(BF14/BF13),"")</f>
        <v>0.35695538057742782</v>
      </c>
      <c r="M26" s="11">
        <f>IF(BI13&gt;0,(BI14/BI13),"")</f>
        <v>0.3846424797463896</v>
      </c>
      <c r="N26" s="11">
        <f>IF(BL13&gt;0,(BL14/BL13),"")</f>
        <v>0.38337341119890073</v>
      </c>
      <c r="O26" s="11">
        <f>IF(BO13&gt;0,(BO14/BO13),"")</f>
        <v>0.40261011419249593</v>
      </c>
      <c r="P26" s="11">
        <f>IF(BR13&gt;0,(BR14/BR13),"")</f>
        <v>0.3983660130718954</v>
      </c>
      <c r="Q26" s="11">
        <f>IF(BU13&gt;0,(BU14/BU13),"")</f>
        <v>0.44490711082639334</v>
      </c>
      <c r="R26" s="11">
        <f>IF(BX13&gt;0,(BX14/BX13),"")</f>
        <v>0.44269127716582318</v>
      </c>
      <c r="S26" s="11">
        <f>IF(CA13&gt;0,(CA14/CA13),"")</f>
        <v>0.43207324276432368</v>
      </c>
      <c r="T26" s="11">
        <f>IF(CD13&gt;0,(CD14/CD13),"")</f>
        <v>0.43889359300028224</v>
      </c>
      <c r="U26" s="11">
        <f>IF(CG13&gt;0,(CG14/CG13),"")</f>
        <v>0.47608453837597331</v>
      </c>
      <c r="V26" s="11">
        <f>IF(CJ13&gt;0,(CJ14/CJ13),"")</f>
        <v>0.4707618025751073</v>
      </c>
      <c r="W26" s="11">
        <f>CM14/CM$13</f>
        <v>0.46510492923377256</v>
      </c>
      <c r="X26" s="11">
        <f>CP14/CP$13</f>
        <v>0.47174387581857868</v>
      </c>
      <c r="Y26" s="11">
        <f>CS14/CS$13</f>
        <v>0.45821917808219176</v>
      </c>
      <c r="Z26" s="11">
        <f>CV14/CV$13</f>
        <v>0.4614522635589422</v>
      </c>
      <c r="AA26" s="11">
        <f>CY14/CY$13</f>
        <v>0.48303610265332753</v>
      </c>
      <c r="AB26" s="11">
        <f>DB14/DB$13</f>
        <v>0.51697600724309645</v>
      </c>
      <c r="AC26" s="11">
        <f>DE14/DE$13</f>
        <v>0.53492407809110631</v>
      </c>
      <c r="AD26" s="11">
        <f>DH14/DH$13</f>
        <v>0.52749719416386087</v>
      </c>
      <c r="AE26" s="11">
        <f>DK14/DK$13</f>
        <v>0.54276746010986132</v>
      </c>
      <c r="AF26" s="11">
        <f>DN14/DN$13</f>
        <v>0.5513833992094862</v>
      </c>
      <c r="AG26" s="11">
        <f>DQ14/DQ$13</f>
        <v>0.54939884997386301</v>
      </c>
      <c r="AH26" s="11">
        <f>DT14/DT$13</f>
        <v>0.57711803041274434</v>
      </c>
      <c r="AI26" s="33"/>
      <c r="AL26" s="2"/>
    </row>
    <row r="27" spans="1:125" ht="13.5" customHeight="1" x14ac:dyDescent="0.2">
      <c r="A27" s="16"/>
      <c r="E27" s="1" t="s">
        <v>60</v>
      </c>
      <c r="F27" s="11">
        <f>IF(AN13&gt;0,(AN15/AN13),"")</f>
        <v>0.21044427123928294</v>
      </c>
      <c r="G27" s="11">
        <f>IF(AQ13&gt;0,(AQ15/AQ13),"")</f>
        <v>0.24323124722592099</v>
      </c>
      <c r="H27" s="11">
        <f>IF(AT13&gt;0,(AT15/AT13),"")</f>
        <v>0.24613284804367608</v>
      </c>
      <c r="I27" s="11">
        <f>IF(AW13&gt;0,(AW15/AW13),"")</f>
        <v>0.23238164076617274</v>
      </c>
      <c r="J27" s="11">
        <f>IF(AZ13&gt;0,(AZ15/AZ13),"")</f>
        <v>0.22861054072553047</v>
      </c>
      <c r="K27" s="11">
        <f>IF(BC13&gt;0,(BC15/BC13),"")</f>
        <v>0.21704347826086956</v>
      </c>
      <c r="L27" s="11">
        <f>IF(BF13&gt;0,(BF15/BF13),"")</f>
        <v>0.23584551931008624</v>
      </c>
      <c r="M27" s="11">
        <f>IF(BI13&gt;0,(BI15/BI13),"")</f>
        <v>0.22895385699189855</v>
      </c>
      <c r="N27" s="11">
        <f>IF(BL13&gt;0,(BL15/BL13),"")</f>
        <v>0.21229817931982137</v>
      </c>
      <c r="O27" s="11">
        <f>IF(BO13&gt;0,(BO15/BO13),"")</f>
        <v>0.20358890701468188</v>
      </c>
      <c r="P27" s="11">
        <f>IF(BR13&gt;0,(BR15/BR13),"")</f>
        <v>0.19117647058823528</v>
      </c>
      <c r="Q27" s="11">
        <f>IF(BU13&gt;0,(BU15/BU13),"")</f>
        <v>0.1931454196028187</v>
      </c>
      <c r="R27" s="11">
        <f>IF(BX13&gt;0,(BX15/BX13),"")</f>
        <v>0.17564751414111343</v>
      </c>
      <c r="S27" s="11">
        <f>IF(CA13&gt;0,(CA15/CA13),"")</f>
        <v>0.19019492025989368</v>
      </c>
      <c r="T27" s="11">
        <f>IF(CD13&gt;0,(CD15/CD13),"")</f>
        <v>0.17894439740333051</v>
      </c>
      <c r="U27" s="11">
        <f>IF(CG13&gt;0,(CG15/CG13),"")</f>
        <v>0.1782536151279199</v>
      </c>
      <c r="V27" s="11">
        <f>IF(CJ13&gt;0,(CJ15/CJ13),"")</f>
        <v>0.1697961373390558</v>
      </c>
      <c r="W27" s="11">
        <f>CM15/CM$13</f>
        <v>0.17813567593948268</v>
      </c>
      <c r="X27" s="11">
        <f>CP15/CP$13</f>
        <v>0.17050691244239632</v>
      </c>
      <c r="Y27" s="11">
        <f>CS15/CS$13</f>
        <v>0.17534246575342466</v>
      </c>
      <c r="Z27" s="11">
        <f>CV15/CV$13</f>
        <v>0.17884356790676825</v>
      </c>
      <c r="AA27" s="11">
        <f>CY15/CY$13</f>
        <v>0.17572857764245325</v>
      </c>
      <c r="AB27" s="11">
        <f>DB15/DB$13</f>
        <v>0.17270258035310096</v>
      </c>
      <c r="AC27" s="11">
        <f>DE15/DE$13</f>
        <v>0.17505422993492409</v>
      </c>
      <c r="AD27" s="11">
        <f>DH15/DH$13</f>
        <v>0.16992143658810324</v>
      </c>
      <c r="AE27" s="11">
        <f>DK15/DK$13</f>
        <v>0.16008370389746274</v>
      </c>
      <c r="AF27" s="11">
        <f>DN15/DN$13</f>
        <v>0.15386787125917561</v>
      </c>
      <c r="AG27" s="11">
        <f t="shared" ref="AG27:AG28" si="52">DQ15/DQ$13</f>
        <v>0.15054887611082071</v>
      </c>
      <c r="AH27" s="11">
        <f>DT15/DT$13</f>
        <v>0.15206372194062273</v>
      </c>
      <c r="AI27" s="33"/>
      <c r="AL27" s="2"/>
    </row>
    <row r="28" spans="1:125" ht="13.5" customHeight="1" x14ac:dyDescent="0.2">
      <c r="A28" s="16"/>
      <c r="E28" s="1" t="s">
        <v>61</v>
      </c>
      <c r="F28" s="13">
        <f>IF(AN13&gt;0,(AN16/AN13),"")</f>
        <v>5.9236165237724084E-2</v>
      </c>
      <c r="G28" s="13">
        <f>IF(AQ13&gt;0,(AQ16/AQ13),"")</f>
        <v>5.8144695960940969E-2</v>
      </c>
      <c r="H28" s="13">
        <f>IF(AT13&gt;0,(AT16/AT13),"")</f>
        <v>5.9144676979071886E-2</v>
      </c>
      <c r="I28" s="13">
        <f>IF(AW13&gt;0,(AW16/AW13),"")</f>
        <v>6.3606794362125046E-2</v>
      </c>
      <c r="J28" s="13">
        <f>IF(AZ13&gt;0,(AZ16/AZ13),"")</f>
        <v>5.7152635181382618E-2</v>
      </c>
      <c r="K28" s="13">
        <f>IF(BC13&gt;0,(BC16/BC13),"")</f>
        <v>6.0173913043478258E-2</v>
      </c>
      <c r="L28" s="13">
        <f>IF(BF13&gt;0,(BF16/BF13),"")</f>
        <v>5.1368578927634044E-2</v>
      </c>
      <c r="M28" s="13">
        <f>IF(BI13&gt;0,(BI16/BI13),"")</f>
        <v>4.5438534695315252E-2</v>
      </c>
      <c r="N28" s="13">
        <f>IF(BL13&gt;0,(BL16/BL13),"")</f>
        <v>4.3627619374785299E-2</v>
      </c>
      <c r="O28" s="13">
        <f>IF(BO13&gt;0,(BO16/BO13),"")</f>
        <v>4.8287112561174551E-2</v>
      </c>
      <c r="P28" s="13">
        <f>IF(BR13&gt;0,(BR16/BR13),"")</f>
        <v>4.673202614379085E-2</v>
      </c>
      <c r="Q28" s="13">
        <f>IF(BU13&gt;0,(BU16/BU13),"")</f>
        <v>3.5554131966688017E-2</v>
      </c>
      <c r="R28" s="13">
        <f>IF(BX13&gt;0,(BX16/BX13),"")</f>
        <v>3.8701994641262283E-2</v>
      </c>
      <c r="S28" s="13">
        <f>IF(CA13&gt;0,(CA16/CA13),"")</f>
        <v>4.2528056704075605E-2</v>
      </c>
      <c r="T28" s="13">
        <f>IF(CD13&gt;0,(CD16/CD13),"")</f>
        <v>3.1893875246965846E-2</v>
      </c>
      <c r="U28" s="13">
        <f>IF(CG13&gt;0,(CG16/CG13),"")</f>
        <v>3.0589543937708564E-2</v>
      </c>
      <c r="V28" s="13">
        <f>IF(CJ13&gt;0,(CJ16/CJ13),"")</f>
        <v>3.755364806866953E-2</v>
      </c>
      <c r="W28" s="13">
        <f>CM16/CM$13</f>
        <v>3.5871156661786238E-2</v>
      </c>
      <c r="X28" s="13">
        <f>CP16/CP$13</f>
        <v>3.4440941062333252E-2</v>
      </c>
      <c r="Y28" s="13">
        <f>CS16/CS$13</f>
        <v>3.6757990867579908E-2</v>
      </c>
      <c r="Z28" s="13">
        <f>CV16/CV$13</f>
        <v>2.935903182429404E-2</v>
      </c>
      <c r="AA28" s="13">
        <f>CY16/CY$13</f>
        <v>2.0661157024793389E-2</v>
      </c>
      <c r="AB28" s="13">
        <f>DB16/DB$13</f>
        <v>2.6256224535989137E-2</v>
      </c>
      <c r="AC28" s="13">
        <f>DE16/DE$13</f>
        <v>2.0824295010845987E-2</v>
      </c>
      <c r="AD28" s="13">
        <f>DH16/DH$13</f>
        <v>2.5589225589225589E-2</v>
      </c>
      <c r="AE28" s="13">
        <f>DK16/DK$13</f>
        <v>2.0402825006539366E-2</v>
      </c>
      <c r="AF28" s="13">
        <f>DN16/DN$13</f>
        <v>2.51270468661773E-2</v>
      </c>
      <c r="AG28" s="13">
        <f t="shared" si="52"/>
        <v>2.3523261892315735E-2</v>
      </c>
      <c r="AH28" s="13">
        <f>DT16/DT$13</f>
        <v>1.7137340091720975E-2</v>
      </c>
      <c r="AI28" s="33"/>
      <c r="AL28" s="2"/>
    </row>
    <row r="29" spans="1:125" ht="13.5" customHeight="1" x14ac:dyDescent="0.2">
      <c r="A29" s="16"/>
      <c r="F29" s="11">
        <f>IF(AN13&gt;0,(AN17/AN13),"")</f>
        <v>0.5385814497272019</v>
      </c>
      <c r="G29" s="11">
        <f>IF(AQ13&gt;0,(AQ17/AQ13),"")</f>
        <v>0.57079449622725253</v>
      </c>
      <c r="H29" s="11">
        <f>IF(AT13&gt;0,(AT17/AT13),"")</f>
        <v>0.57734303912647866</v>
      </c>
      <c r="I29" s="11">
        <f>IF(AW13&gt;0,(AW17/AW13),"")</f>
        <v>0.58474882544271778</v>
      </c>
      <c r="J29" s="11">
        <f>IF(AZ13&gt;0,(AZ17/AZ13),"")</f>
        <v>0.60574948665297745</v>
      </c>
      <c r="K29" s="11">
        <f>IF(BC13&gt;0,(BC17/BC13),"")</f>
        <v>0.61634782608695649</v>
      </c>
      <c r="L29" s="11">
        <f>IF(BF13&gt;0,(BF17/BF13),"")</f>
        <v>0.64416947881514808</v>
      </c>
      <c r="M29" s="11">
        <f>IF(BI13&gt;0,(BI17/BI13),"")</f>
        <v>0.6590348714336034</v>
      </c>
      <c r="N29" s="11">
        <f>IF(BL13&gt;0,(BL17/BL13),"")</f>
        <v>0.63929920989350741</v>
      </c>
      <c r="O29" s="11">
        <f>IF(BO13&gt;0,(BO17/BO13),"")</f>
        <v>0.65448613376835241</v>
      </c>
      <c r="P29" s="11">
        <f>IF(BR13&gt;0,(BR17/BR13),"")</f>
        <v>0.63627450980392153</v>
      </c>
      <c r="Q29" s="11">
        <f>IF(BU13&gt;0,(BU17/BU13),"")</f>
        <v>0.67360666239590006</v>
      </c>
      <c r="R29" s="11">
        <f>IF(BX13&gt;0,(BX17/BX13),"")</f>
        <v>0.65704078594819881</v>
      </c>
      <c r="S29" s="11">
        <f>IF(CA13&gt;0,(CA17/CA13),"")</f>
        <v>0.66479621972829295</v>
      </c>
      <c r="T29" s="11">
        <f>IF(CD13&gt;0,(CD17/CD13),"")</f>
        <v>0.64973186565057861</v>
      </c>
      <c r="U29" s="11">
        <f>IF(CG13&gt;0,(CG17/CG13),"")</f>
        <v>0.68492769744160176</v>
      </c>
      <c r="V29" s="11">
        <f>IF(CJ13&gt;0,(CJ17/CJ13),"")</f>
        <v>0.67811158798283266</v>
      </c>
      <c r="W29" s="11">
        <f>CM17/CM$13</f>
        <v>0.67911176183504152</v>
      </c>
      <c r="X29" s="11">
        <f>CP17/CP$13</f>
        <v>0.67669172932330823</v>
      </c>
      <c r="Y29" s="11">
        <f>CS17/CS$13</f>
        <v>0.67031963470319633</v>
      </c>
      <c r="Z29" s="11">
        <f>CV17/CV$13</f>
        <v>0.66965486329000445</v>
      </c>
      <c r="AA29" s="11">
        <f>CY17/CY$13</f>
        <v>0.67942583732057416</v>
      </c>
      <c r="AB29" s="11">
        <f>DB17/DB$13</f>
        <v>0.71593481213218646</v>
      </c>
      <c r="AC29" s="11">
        <f>DE17/DE$13</f>
        <v>0.73080260303687639</v>
      </c>
      <c r="AD29" s="11">
        <f>DH17/DH$13</f>
        <v>0.72300785634118969</v>
      </c>
      <c r="AE29" s="11">
        <f>DK17/DK$13</f>
        <v>0.72325398901386351</v>
      </c>
      <c r="AF29" s="11">
        <f>DN17/DN$13</f>
        <v>0.73037831733483904</v>
      </c>
      <c r="AG29" s="11">
        <f>DQ17/DQ$13</f>
        <v>0.72347098797699949</v>
      </c>
      <c r="AH29" s="11">
        <f>DT17/DT$13</f>
        <v>0.74631909244508809</v>
      </c>
      <c r="AI29" s="33"/>
      <c r="AL29" s="2"/>
    </row>
    <row r="30" spans="1:125" ht="13.5" customHeight="1" x14ac:dyDescent="0.25">
      <c r="A30" s="16"/>
      <c r="C30" s="2" t="s">
        <v>122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35"/>
      <c r="AM30" s="55" t="s">
        <v>122</v>
      </c>
      <c r="AN30" s="55"/>
      <c r="AO30" s="55"/>
      <c r="AP30" s="55"/>
      <c r="AQ30" s="55"/>
      <c r="AR30" s="55"/>
      <c r="AS30" s="55"/>
      <c r="AT30" s="55"/>
      <c r="AU30" s="55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</row>
    <row r="31" spans="1:125" ht="13.5" customHeight="1" x14ac:dyDescent="0.2">
      <c r="A31" s="16"/>
      <c r="D31" s="1" t="s">
        <v>64</v>
      </c>
      <c r="E31" s="2"/>
      <c r="F31" s="8"/>
      <c r="G31" s="8"/>
      <c r="H31" s="8"/>
      <c r="I31" s="8">
        <f>AX31</f>
        <v>434</v>
      </c>
      <c r="J31" s="8">
        <f>BA31</f>
        <v>435</v>
      </c>
      <c r="K31" s="8">
        <f>BD31</f>
        <v>445</v>
      </c>
      <c r="L31" s="8">
        <f>BG31</f>
        <v>384</v>
      </c>
      <c r="M31" s="8">
        <f>BJ31</f>
        <v>398</v>
      </c>
      <c r="N31" s="8">
        <f>BM31</f>
        <v>386</v>
      </c>
      <c r="O31" s="8">
        <f>BP31</f>
        <v>364</v>
      </c>
      <c r="P31" s="8">
        <f>BS31</f>
        <v>405</v>
      </c>
      <c r="Q31" s="8">
        <f>BV31</f>
        <v>461</v>
      </c>
      <c r="R31" s="8">
        <f>BY31</f>
        <v>482</v>
      </c>
      <c r="S31" s="8">
        <f>CB31</f>
        <v>528</v>
      </c>
      <c r="T31" s="8">
        <f t="shared" ref="T31" si="53">CE31</f>
        <v>601</v>
      </c>
      <c r="U31" s="8">
        <f>CH31</f>
        <v>662</v>
      </c>
      <c r="V31" s="8">
        <f>CK31</f>
        <v>613</v>
      </c>
      <c r="W31" s="8">
        <f>CN31</f>
        <v>713</v>
      </c>
      <c r="X31" s="8">
        <f>CQ31</f>
        <v>811</v>
      </c>
      <c r="Y31" s="8">
        <f>CT31</f>
        <v>848</v>
      </c>
      <c r="Z31" s="8">
        <f>CW31</f>
        <v>904</v>
      </c>
      <c r="AA31" s="8">
        <f>CZ31</f>
        <v>1009</v>
      </c>
      <c r="AB31" s="8">
        <f>DC31</f>
        <v>896</v>
      </c>
      <c r="AC31" s="8">
        <f>DF31</f>
        <v>831</v>
      </c>
      <c r="AD31" s="8">
        <f>DI31</f>
        <v>754</v>
      </c>
      <c r="AE31" s="8">
        <f>DL31</f>
        <v>593</v>
      </c>
      <c r="AF31" s="8">
        <f>DO31</f>
        <v>601</v>
      </c>
      <c r="AG31" s="8">
        <f>DR31</f>
        <v>655</v>
      </c>
      <c r="AH31" s="8">
        <f>DU31</f>
        <v>568</v>
      </c>
      <c r="AI31" s="9"/>
      <c r="AJ31" s="8"/>
      <c r="AK31" s="1" t="s">
        <v>64</v>
      </c>
      <c r="AV31" s="26">
        <f>MU!AV31+UMKC!AV31+'S&amp;T'!AV31+UMSL!AV31</f>
        <v>166</v>
      </c>
      <c r="AW31" s="26">
        <f>MU!AW31+UMKC!AW31+'S&amp;T'!AW31+UMSL!AW31</f>
        <v>268</v>
      </c>
      <c r="AX31" s="26">
        <f>AV31+AW31</f>
        <v>434</v>
      </c>
      <c r="AY31" s="26">
        <f>MU!AY31+UMKC!AY31+'S&amp;T'!AY31+UMSL!AY31</f>
        <v>160</v>
      </c>
      <c r="AZ31" s="26">
        <f>MU!AZ31+UMKC!AZ31+'S&amp;T'!AZ31+UMSL!AZ31</f>
        <v>275</v>
      </c>
      <c r="BA31" s="26">
        <f>AY31+AZ31</f>
        <v>435</v>
      </c>
      <c r="BB31" s="26">
        <f>MU!BB31+UMKC!BB31+'S&amp;T'!BB31+UMSL!BB31</f>
        <v>160</v>
      </c>
      <c r="BC31" s="26">
        <f>MU!BC31+UMKC!BC31+'S&amp;T'!BC31+UMSL!BC31</f>
        <v>285</v>
      </c>
      <c r="BD31" s="26">
        <f>BB31+BC31</f>
        <v>445</v>
      </c>
      <c r="BE31" s="26">
        <f>MU!BE31+UMKC!BE31+'S&amp;T'!BE31+UMSL!BE31</f>
        <v>146</v>
      </c>
      <c r="BF31" s="26">
        <f>MU!BF31+UMKC!BF31+'S&amp;T'!BF31+UMSL!BF31</f>
        <v>238</v>
      </c>
      <c r="BG31" s="26">
        <f>BE31+BF31</f>
        <v>384</v>
      </c>
      <c r="BH31" s="26">
        <f>MU!BH31+UMKC!BH31+'S&amp;T'!BH31+UMSL!BH31</f>
        <v>149</v>
      </c>
      <c r="BI31" s="26">
        <f>MU!BI31+UMKC!BI31+'S&amp;T'!BI31+UMSL!BI31</f>
        <v>249</v>
      </c>
      <c r="BJ31" s="26">
        <f>BH31+BI31</f>
        <v>398</v>
      </c>
      <c r="BK31" s="26">
        <f>MU!BK31+UMKC!BK31+'S&amp;T'!BK31+UMSL!BK31</f>
        <v>138</v>
      </c>
      <c r="BL31" s="26">
        <f>MU!BL31+UMKC!BL31+'S&amp;T'!BL31+UMSL!BL31</f>
        <v>248</v>
      </c>
      <c r="BM31" s="26">
        <f>BK31+BL31</f>
        <v>386</v>
      </c>
      <c r="BN31" s="26">
        <f>MU!BN31+UMKC!BN31+'S&amp;T'!BN31+UMSL!BN31</f>
        <v>121</v>
      </c>
      <c r="BO31" s="26">
        <f>MU!BO31+UMKC!BO31+'S&amp;T'!BO31+UMSL!BO31</f>
        <v>243</v>
      </c>
      <c r="BP31" s="26">
        <f>BN31+BO31</f>
        <v>364</v>
      </c>
      <c r="BQ31" s="26">
        <f>MU!BQ31+UMKC!BQ31+'S&amp;T'!BQ31+UMSL!BQ31</f>
        <v>163</v>
      </c>
      <c r="BR31" s="26">
        <f>MU!BR31+UMKC!BR31+'S&amp;T'!BR31+UMSL!BR31</f>
        <v>242</v>
      </c>
      <c r="BS31" s="26">
        <f>BQ31+BR31</f>
        <v>405</v>
      </c>
      <c r="BT31" s="26">
        <f>MU!BT31+UMKC!BT31+'S&amp;T'!BT31+UMSL!BT31</f>
        <v>176</v>
      </c>
      <c r="BU31" s="26">
        <f>MU!BU31+UMKC!BU31+'S&amp;T'!BU31+UMSL!BU31</f>
        <v>285</v>
      </c>
      <c r="BV31" s="26">
        <f>BT31+BU31</f>
        <v>461</v>
      </c>
      <c r="BW31" s="26">
        <f>MU!BW31+UMKC!BW31+'S&amp;T'!BW31+UMSL!BW31</f>
        <v>179</v>
      </c>
      <c r="BX31" s="26">
        <f>MU!BX31+UMKC!BX31+'S&amp;T'!BX31+UMSL!BX31</f>
        <v>303</v>
      </c>
      <c r="BY31" s="26">
        <f>BW31+BX31</f>
        <v>482</v>
      </c>
      <c r="BZ31" s="26">
        <f>MU!BZ31+UMKC!BZ31+'S&amp;T'!BZ31+UMSL!BZ31</f>
        <v>192</v>
      </c>
      <c r="CA31" s="26">
        <f>MU!CA31+UMKC!CA31+'S&amp;T'!CA31+UMSL!CA31</f>
        <v>336</v>
      </c>
      <c r="CB31" s="26">
        <f>BZ31+CA31</f>
        <v>528</v>
      </c>
      <c r="CC31" s="26">
        <f>MU!CC31+UMKC!CC31+'S&amp;T'!CC31+UMSL!CC31</f>
        <v>214</v>
      </c>
      <c r="CD31" s="26">
        <f>MU!CD31+UMKC!CD31+'S&amp;T'!CD31+UMSL!CD31</f>
        <v>387</v>
      </c>
      <c r="CE31" s="26">
        <f>CC31+CD31</f>
        <v>601</v>
      </c>
      <c r="CF31" s="26">
        <f>MU!CF31+UMKC!CF31+'S&amp;T'!CF31+UMSL!CF31</f>
        <v>255</v>
      </c>
      <c r="CG31" s="26">
        <f>MU!CG31+UMKC!CG31+'S&amp;T'!CG31+UMSL!CG31</f>
        <v>407</v>
      </c>
      <c r="CH31" s="26">
        <f>CF31+CG31</f>
        <v>662</v>
      </c>
      <c r="CI31" s="26">
        <f>MU!CI31+UMKC!CI31+'S&amp;T'!CI31+UMSL!CI31</f>
        <v>220</v>
      </c>
      <c r="CJ31" s="26">
        <f>MU!CJ31+UMKC!CJ31+'S&amp;T'!CJ31+UMSL!CJ31</f>
        <v>393</v>
      </c>
      <c r="CK31" s="26">
        <f>CI31+CJ31</f>
        <v>613</v>
      </c>
      <c r="CL31" s="26">
        <f>MU!CL31+UMKC!CL31+'S&amp;T'!CL31+UMSL!CL31</f>
        <v>267</v>
      </c>
      <c r="CM31" s="26">
        <f>MU!CM31+UMKC!CM31+'S&amp;T'!CM31+UMSL!CM31</f>
        <v>446</v>
      </c>
      <c r="CN31" s="26">
        <f>CL31+CM31</f>
        <v>713</v>
      </c>
      <c r="CO31" s="26">
        <f>MU!CO31+UMKC!CO31+'S&amp;T'!CO31+UMSL!CO31</f>
        <v>311</v>
      </c>
      <c r="CP31" s="26">
        <f>MU!CP31+UMKC!CP31+'S&amp;T'!CP31+UMSL!CP31</f>
        <v>500</v>
      </c>
      <c r="CQ31" s="26">
        <f>CO31+CP31</f>
        <v>811</v>
      </c>
      <c r="CR31" s="26">
        <f>MU!CR31+UMKC!CR31+'S&amp;T'!CR31+UMSL!CR31</f>
        <v>338</v>
      </c>
      <c r="CS31" s="26">
        <f>MU!CS31+UMKC!CS31+'S&amp;T'!CS31+UMSL!CS31</f>
        <v>510</v>
      </c>
      <c r="CT31" s="26">
        <f>CR31+CS31</f>
        <v>848</v>
      </c>
      <c r="CU31" s="26">
        <f>MU!CU31+UMKC!CU31+'S&amp;T'!CU31+UMSL!CU31</f>
        <v>305</v>
      </c>
      <c r="CV31" s="26">
        <f>MU!CV31+UMKC!CV31+'S&amp;T'!CV31+UMSL!CV31</f>
        <v>599</v>
      </c>
      <c r="CW31" s="26">
        <f>CU31+CV31</f>
        <v>904</v>
      </c>
      <c r="CX31" s="26">
        <f>MU!CX31+UMKC!CX31+'S&amp;T'!CX31+UMSL!CX31</f>
        <v>377</v>
      </c>
      <c r="CY31" s="26">
        <f>MU!CY31+UMKC!CY31+'S&amp;T'!CY31+UMSL!CY31</f>
        <v>632</v>
      </c>
      <c r="CZ31" s="26">
        <f>CX31+CY31</f>
        <v>1009</v>
      </c>
      <c r="DA31" s="26">
        <f>MU!DA31+UMKC!DA31+'S&amp;T'!DA31+UMSL!DA31</f>
        <v>324</v>
      </c>
      <c r="DB31" s="26">
        <f>MU!DB31+UMKC!DB31+'S&amp;T'!DB31+UMSL!DB31</f>
        <v>572</v>
      </c>
      <c r="DC31" s="26">
        <f>DA31+DB31</f>
        <v>896</v>
      </c>
      <c r="DD31" s="26">
        <f>MU!DD31+UMKC!DD31+'S&amp;T'!DD31+UMSL!DD31</f>
        <v>315</v>
      </c>
      <c r="DE31" s="26">
        <f>MU!DE31+UMKC!DE31+'S&amp;T'!DE31+UMSL!DE31</f>
        <v>516</v>
      </c>
      <c r="DF31" s="26">
        <f>DD31+DE31</f>
        <v>831</v>
      </c>
      <c r="DG31" s="26">
        <f>MU!DG31+UMKC!DG31+'S&amp;T'!DG31+UMSL!DG31</f>
        <v>302</v>
      </c>
      <c r="DH31" s="26">
        <f>MU!DH31+UMKC!DH31+'S&amp;T'!DH31+UMSL!DH31</f>
        <v>452</v>
      </c>
      <c r="DI31" s="26">
        <f>DG31+DH31</f>
        <v>754</v>
      </c>
      <c r="DJ31" s="26">
        <f>MU!DJ31+UMKC!DJ31+'S&amp;T'!DJ31+UMSL!DJ31</f>
        <v>233</v>
      </c>
      <c r="DK31" s="26">
        <f>MU!DK31+UMKC!DK31+'S&amp;T'!DK31+UMSL!DK31</f>
        <v>360</v>
      </c>
      <c r="DL31" s="26">
        <f>DJ31+DK31</f>
        <v>593</v>
      </c>
      <c r="DM31" s="26">
        <f>MU!DM31+UMKC!DM31+'S&amp;T'!DM31+UMSL!DM31</f>
        <v>245</v>
      </c>
      <c r="DN31" s="26">
        <f>MU!DN31+UMKC!DN31+'S&amp;T'!DN31+UMSL!DN31</f>
        <v>356</v>
      </c>
      <c r="DO31" s="26">
        <f>DM31+DN31</f>
        <v>601</v>
      </c>
      <c r="DP31" s="26">
        <f>MU!DP31+UMKC!DP31+'S&amp;T'!DP31+UMSL!DP31</f>
        <v>226</v>
      </c>
      <c r="DQ31" s="26">
        <f>MU!DQ31+UMKC!DQ31+'S&amp;T'!DQ31+UMSL!DQ31</f>
        <v>429</v>
      </c>
      <c r="DR31" s="26">
        <f>DP31+DQ31</f>
        <v>655</v>
      </c>
      <c r="DS31" s="26">
        <f>MU!DS31+UMKC!DS31+'S&amp;T'!DS31+UMSL!DS31</f>
        <v>219</v>
      </c>
      <c r="DT31" s="26">
        <f>MU!DT31+UMKC!DT31+'S&amp;T'!DT31+UMSL!DT31</f>
        <v>349</v>
      </c>
      <c r="DU31" s="26">
        <f>DS31+DT31</f>
        <v>568</v>
      </c>
    </row>
    <row r="32" spans="1:125" ht="13.5" customHeight="1" x14ac:dyDescent="0.2">
      <c r="A32" s="16"/>
      <c r="D32" s="11" t="s">
        <v>58</v>
      </c>
      <c r="E32" s="1" t="s">
        <v>59</v>
      </c>
      <c r="F32" s="11" t="str">
        <f>IF(AO31&gt;0,(AO32/AO31),"")</f>
        <v/>
      </c>
      <c r="G32" s="11" t="str">
        <f>IF(AR31&gt;0,(AR32/AR31),"")</f>
        <v/>
      </c>
      <c r="H32" s="11" t="str">
        <f>IF(AU31&gt;0,(AU32/AU31),"")</f>
        <v/>
      </c>
      <c r="I32" s="11">
        <f>IF(AX31&gt;0,(AX32/AX31),"")</f>
        <v>0.12211981566820276</v>
      </c>
      <c r="J32" s="11">
        <f>IF(BA31&gt;0,(BA32/BA31),"")</f>
        <v>0.15402298850574714</v>
      </c>
      <c r="K32" s="11">
        <f>IF(BD31&gt;0,(BD32/BD31),"")</f>
        <v>0.15730337078651685</v>
      </c>
      <c r="L32" s="11">
        <f>IF(BG31&gt;0,(BG32/BG31),"")</f>
        <v>0.21614583333333334</v>
      </c>
      <c r="M32" s="11">
        <f>IF(BJ31&gt;0,(BJ32/BJ31),"")</f>
        <v>0.23618090452261306</v>
      </c>
      <c r="N32" s="11">
        <f>IF(BM31&gt;0,(BM32/BM31),"")</f>
        <v>0.22279792746113988</v>
      </c>
      <c r="O32" s="11">
        <f>IF(BP31&gt;0,(BP32/BP31),"")</f>
        <v>0.23626373626373626</v>
      </c>
      <c r="P32" s="11">
        <f>IF(BS31&gt;0,(BS32/BS31),"")</f>
        <v>0.18765432098765433</v>
      </c>
      <c r="Q32" s="11">
        <f>IF(BV31&gt;0,(BV32/BV31),"")</f>
        <v>0.21691973969631237</v>
      </c>
      <c r="R32" s="11">
        <f>IF(BY31&gt;0,(BY32/BY31),"")</f>
        <v>0.25103734439834025</v>
      </c>
      <c r="S32" s="11">
        <f>IF(CB31&gt;0,(CB32/CB31),"")</f>
        <v>0.19318181818181818</v>
      </c>
      <c r="T32" s="11">
        <f t="shared" ref="T32" si="54">IF(CE31&gt;0,(CE32/CE31),"")</f>
        <v>0.22628951747088186</v>
      </c>
      <c r="U32" s="11">
        <f>IF(CH31&gt;0,(CH32/CH31),"")</f>
        <v>0.22809667673716011</v>
      </c>
      <c r="V32" s="11">
        <f>IF(CK31&gt;0,(CK32/CK31),"")</f>
        <v>0.19412724306688417</v>
      </c>
      <c r="W32" s="11">
        <f>CN32/CN$31</f>
        <v>0.23562412342215988</v>
      </c>
      <c r="X32" s="11">
        <f>CQ32/CQ$31</f>
        <v>0.22441430332922319</v>
      </c>
      <c r="Y32" s="11">
        <f>CT32/CT$31</f>
        <v>0.21816037735849056</v>
      </c>
      <c r="Z32" s="11">
        <f>CW32/CW$31</f>
        <v>0.22234513274336284</v>
      </c>
      <c r="AA32" s="11">
        <f>CZ32/CZ$31</f>
        <v>0.222001982160555</v>
      </c>
      <c r="AB32" s="11">
        <f>DC32/DC$31</f>
        <v>0.25892857142857145</v>
      </c>
      <c r="AC32" s="11">
        <f>DF32/DF$31</f>
        <v>0.29482551143200963</v>
      </c>
      <c r="AD32" s="11">
        <f>DI32/DI$31</f>
        <v>0.31697612732095493</v>
      </c>
      <c r="AE32" s="11">
        <f>DL32/DL$31</f>
        <v>0.31703204047217537</v>
      </c>
      <c r="AF32" s="11">
        <f>DO32/DO$31</f>
        <v>0.27953410981697169</v>
      </c>
      <c r="AG32" s="11">
        <f>DR32/DR$31</f>
        <v>0.36030534351145038</v>
      </c>
      <c r="AH32" s="11">
        <f>DU32/DU$31</f>
        <v>0.33978873239436619</v>
      </c>
      <c r="AI32" s="33"/>
      <c r="AK32" s="11" t="s">
        <v>58</v>
      </c>
      <c r="AL32" s="1" t="s">
        <v>59</v>
      </c>
      <c r="AV32" s="26">
        <f>MU!AV32+UMKC!AV32+'S&amp;T'!AV32+UMSL!AV32</f>
        <v>8</v>
      </c>
      <c r="AW32" s="26">
        <f>MU!AW32+UMKC!AW32+'S&amp;T'!AW32+UMSL!AW32</f>
        <v>45</v>
      </c>
      <c r="AX32" s="26">
        <f t="shared" ref="AX32:AX34" si="55">AV32+AW32</f>
        <v>53</v>
      </c>
      <c r="AY32" s="26">
        <f>MU!AY32+UMKC!AY32+'S&amp;T'!AY32+UMSL!AY32</f>
        <v>16</v>
      </c>
      <c r="AZ32" s="26">
        <f>MU!AZ32+UMKC!AZ32+'S&amp;T'!AZ32+UMSL!AZ32</f>
        <v>51</v>
      </c>
      <c r="BA32" s="26">
        <f t="shared" ref="BA32:BA34" si="56">AY32+AZ32</f>
        <v>67</v>
      </c>
      <c r="BB32" s="26">
        <f>MU!BB32+UMKC!BB32+'S&amp;T'!BB32+UMSL!BB32</f>
        <v>13</v>
      </c>
      <c r="BC32" s="26">
        <f>MU!BC32+UMKC!BC32+'S&amp;T'!BC32+UMSL!BC32</f>
        <v>57</v>
      </c>
      <c r="BD32" s="26">
        <f t="shared" ref="BD32:BD34" si="57">BB32+BC32</f>
        <v>70</v>
      </c>
      <c r="BE32" s="26">
        <f>MU!BE32+UMKC!BE32+'S&amp;T'!BE32+UMSL!BE32</f>
        <v>21</v>
      </c>
      <c r="BF32" s="26">
        <f>MU!BF32+UMKC!BF32+'S&amp;T'!BF32+UMSL!BF32</f>
        <v>62</v>
      </c>
      <c r="BG32" s="26">
        <f t="shared" ref="BG32:BG34" si="58">BE32+BF32</f>
        <v>83</v>
      </c>
      <c r="BH32" s="26">
        <f>MU!BH32+UMKC!BH32+'S&amp;T'!BH32+UMSL!BH32</f>
        <v>19</v>
      </c>
      <c r="BI32" s="26">
        <f>MU!BI32+UMKC!BI32+'S&amp;T'!BI32+UMSL!BI32</f>
        <v>75</v>
      </c>
      <c r="BJ32" s="26">
        <f t="shared" ref="BJ32:BJ34" si="59">BH32+BI32</f>
        <v>94</v>
      </c>
      <c r="BK32" s="26">
        <f>MU!BK32+UMKC!BK32+'S&amp;T'!BK32+UMSL!BK32</f>
        <v>19</v>
      </c>
      <c r="BL32" s="26">
        <f>MU!BL32+UMKC!BL32+'S&amp;T'!BL32+UMSL!BL32</f>
        <v>67</v>
      </c>
      <c r="BM32" s="26">
        <f t="shared" ref="BM32:BM34" si="60">BK32+BL32</f>
        <v>86</v>
      </c>
      <c r="BN32" s="26">
        <f>MU!BN32+UMKC!BN32+'S&amp;T'!BN32+UMSL!BN32</f>
        <v>22</v>
      </c>
      <c r="BO32" s="26">
        <f>MU!BO32+UMKC!BO32+'S&amp;T'!BO32+UMSL!BO32</f>
        <v>64</v>
      </c>
      <c r="BP32" s="26">
        <f t="shared" ref="BP32:BP34" si="61">BN32+BO32</f>
        <v>86</v>
      </c>
      <c r="BQ32" s="26">
        <f>MU!BQ32+UMKC!BQ32+'S&amp;T'!BQ32+UMSL!BQ32</f>
        <v>18</v>
      </c>
      <c r="BR32" s="26">
        <f>MU!BR32+UMKC!BR32+'S&amp;T'!BR32+UMSL!BR32</f>
        <v>58</v>
      </c>
      <c r="BS32" s="26">
        <f t="shared" ref="BS32:BS34" si="62">BQ32+BR32</f>
        <v>76</v>
      </c>
      <c r="BT32" s="26">
        <f>MU!BT32+UMKC!BT32+'S&amp;T'!BT32+UMSL!BT32</f>
        <v>19</v>
      </c>
      <c r="BU32" s="26">
        <f>MU!BU32+UMKC!BU32+'S&amp;T'!BU32+UMSL!BU32</f>
        <v>81</v>
      </c>
      <c r="BV32" s="26">
        <f t="shared" ref="BV32:BV34" si="63">BT32+BU32</f>
        <v>100</v>
      </c>
      <c r="BW32" s="26">
        <f>MU!BW32+UMKC!BW32+'S&amp;T'!BW32+UMSL!BW32</f>
        <v>32</v>
      </c>
      <c r="BX32" s="26">
        <f>MU!BX32+UMKC!BX32+'S&amp;T'!BX32+UMSL!BX32</f>
        <v>89</v>
      </c>
      <c r="BY32" s="26">
        <f t="shared" ref="BY32:BY34" si="64">BW32+BX32</f>
        <v>121</v>
      </c>
      <c r="BZ32" s="26">
        <f>MU!BZ32+UMKC!BZ32+'S&amp;T'!BZ32+UMSL!BZ32</f>
        <v>21</v>
      </c>
      <c r="CA32" s="26">
        <f>MU!CA32+UMKC!CA32+'S&amp;T'!CA32+UMSL!CA32</f>
        <v>81</v>
      </c>
      <c r="CB32" s="26">
        <f t="shared" ref="CB32:CB33" si="65">BZ32+CA32</f>
        <v>102</v>
      </c>
      <c r="CC32" s="26">
        <f>MU!CC32+UMKC!CC32+'S&amp;T'!CC32+UMSL!CC32</f>
        <v>34</v>
      </c>
      <c r="CD32" s="26">
        <f>MU!CD32+UMKC!CD32+'S&amp;T'!CD32+UMSL!CD32</f>
        <v>102</v>
      </c>
      <c r="CE32" s="26">
        <f t="shared" ref="CE32:CE34" si="66">CC32+CD32</f>
        <v>136</v>
      </c>
      <c r="CF32" s="26">
        <f>MU!CF32+UMKC!CF32+'S&amp;T'!CF32+UMSL!CF32</f>
        <v>41</v>
      </c>
      <c r="CG32" s="26">
        <f>MU!CG32+UMKC!CG32+'S&amp;T'!CG32+UMSL!CG32</f>
        <v>110</v>
      </c>
      <c r="CH32" s="26">
        <f t="shared" ref="CH32:CH34" si="67">CF32+CG32</f>
        <v>151</v>
      </c>
      <c r="CI32" s="26">
        <f>MU!CI32+UMKC!CI32+'S&amp;T'!CI32+UMSL!CI32</f>
        <v>25</v>
      </c>
      <c r="CJ32" s="26">
        <f>MU!CJ32+UMKC!CJ32+'S&amp;T'!CJ32+UMSL!CJ32</f>
        <v>94</v>
      </c>
      <c r="CK32" s="26">
        <f t="shared" ref="CK32:CK34" si="68">CI32+CJ32</f>
        <v>119</v>
      </c>
      <c r="CL32" s="26">
        <f>MU!CL32+UMKC!CL32+'S&amp;T'!CL32+UMSL!CL32</f>
        <v>47</v>
      </c>
      <c r="CM32" s="26">
        <f>MU!CM32+UMKC!CM32+'S&amp;T'!CM32+UMSL!CM32</f>
        <v>121</v>
      </c>
      <c r="CN32" s="26">
        <f t="shared" ref="CN32" si="69">CL32+CM32</f>
        <v>168</v>
      </c>
      <c r="CO32" s="26">
        <f>MU!CO32+UMKC!CO32+'S&amp;T'!CO32+UMSL!CO32</f>
        <v>57</v>
      </c>
      <c r="CP32" s="26">
        <f>MU!CP32+UMKC!CP32+'S&amp;T'!CP32+UMSL!CP32</f>
        <v>125</v>
      </c>
      <c r="CQ32" s="26">
        <f t="shared" ref="CQ32" si="70">CO32+CP32</f>
        <v>182</v>
      </c>
      <c r="CR32" s="26">
        <f>MU!CR32+UMKC!CR32+'S&amp;T'!CR32+UMSL!CR32</f>
        <v>57</v>
      </c>
      <c r="CS32" s="26">
        <f>MU!CS32+UMKC!CS32+'S&amp;T'!CS32+UMSL!CS32</f>
        <v>128</v>
      </c>
      <c r="CT32" s="26">
        <f t="shared" ref="CT32" si="71">CR32+CS32</f>
        <v>185</v>
      </c>
      <c r="CU32" s="26">
        <f>MU!CU32+UMKC!CU32+'S&amp;T'!CU32+UMSL!CU32</f>
        <v>38</v>
      </c>
      <c r="CV32" s="26">
        <f>MU!CV32+UMKC!CV32+'S&amp;T'!CV32+UMSL!CV32</f>
        <v>163</v>
      </c>
      <c r="CW32" s="26">
        <f t="shared" ref="CW32" si="72">CU32+CV32</f>
        <v>201</v>
      </c>
      <c r="CX32" s="26">
        <f>MU!CX32+UMKC!CX32+'S&amp;T'!CX32+UMSL!CX32</f>
        <v>57</v>
      </c>
      <c r="CY32" s="26">
        <f>MU!CY32+UMKC!CY32+'S&amp;T'!CY32+UMSL!CY32</f>
        <v>167</v>
      </c>
      <c r="CZ32" s="26">
        <f t="shared" ref="CZ32" si="73">CX32+CY32</f>
        <v>224</v>
      </c>
      <c r="DA32" s="26">
        <f>MU!DA32+UMKC!DA32+'S&amp;T'!DA32+UMSL!DA32</f>
        <v>45</v>
      </c>
      <c r="DB32" s="26">
        <f>MU!DB32+UMKC!DB32+'S&amp;T'!DB32+UMSL!DB32</f>
        <v>187</v>
      </c>
      <c r="DC32" s="26">
        <f t="shared" ref="DC32" si="74">DA32+DB32</f>
        <v>232</v>
      </c>
      <c r="DD32" s="26">
        <f>MU!DD32+UMKC!DD32+'S&amp;T'!DD32+UMSL!DD32</f>
        <v>53</v>
      </c>
      <c r="DE32" s="26">
        <f>MU!DE32+UMKC!DE32+'S&amp;T'!DE32+UMSL!DE32</f>
        <v>192</v>
      </c>
      <c r="DF32" s="26">
        <f t="shared" ref="DF32" si="75">DD32+DE32</f>
        <v>245</v>
      </c>
      <c r="DG32" s="26">
        <f>MU!DG32+UMKC!DG32+'S&amp;T'!DG32+UMSL!DG32</f>
        <v>75</v>
      </c>
      <c r="DH32" s="26">
        <f>MU!DH32+UMKC!DH32+'S&amp;T'!DH32+UMSL!DH32</f>
        <v>164</v>
      </c>
      <c r="DI32" s="26">
        <f t="shared" ref="DI32" si="76">DG32+DH32</f>
        <v>239</v>
      </c>
      <c r="DJ32" s="26">
        <f>MU!DJ32+UMKC!DJ32+'S&amp;T'!DJ32+UMSL!DJ32</f>
        <v>56</v>
      </c>
      <c r="DK32" s="26">
        <f>MU!DK32+UMKC!DK32+'S&amp;T'!DK32+UMSL!DK32</f>
        <v>132</v>
      </c>
      <c r="DL32" s="26">
        <f t="shared" ref="DL32" si="77">DJ32+DK32</f>
        <v>188</v>
      </c>
      <c r="DM32" s="26">
        <f>MU!DM32+UMKC!DM32+'S&amp;T'!DM32+UMSL!DM32</f>
        <v>45</v>
      </c>
      <c r="DN32" s="26">
        <f>MU!DN32+UMKC!DN32+'S&amp;T'!DN32+UMSL!DN32</f>
        <v>123</v>
      </c>
      <c r="DO32" s="26">
        <f t="shared" ref="DO32" si="78">DM32+DN32</f>
        <v>168</v>
      </c>
      <c r="DP32" s="26">
        <f>MU!DP32+UMKC!DP32+'S&amp;T'!DP32+UMSL!DP32</f>
        <v>56</v>
      </c>
      <c r="DQ32" s="26">
        <f>MU!DQ32+UMKC!DQ32+'S&amp;T'!DQ32+UMSL!DQ32</f>
        <v>180</v>
      </c>
      <c r="DR32" s="26">
        <f t="shared" ref="DR32" si="79">DP32+DQ32</f>
        <v>236</v>
      </c>
      <c r="DS32" s="26">
        <f>MU!DS32+UMKC!DS32+'S&amp;T'!DS32+UMSL!DS32</f>
        <v>56</v>
      </c>
      <c r="DT32" s="26">
        <f>MU!DT32+UMKC!DT32+'S&amp;T'!DT32+UMSL!DT32</f>
        <v>137</v>
      </c>
      <c r="DU32" s="26">
        <f t="shared" ref="DU32" si="80">DS32+DT32</f>
        <v>193</v>
      </c>
    </row>
    <row r="33" spans="1:125" ht="13.5" customHeight="1" x14ac:dyDescent="0.2">
      <c r="A33" s="16"/>
      <c r="E33" s="1" t="s">
        <v>60</v>
      </c>
      <c r="F33" s="11" t="str">
        <f>IF(AO31&gt;0,(AO33/AO31),"")</f>
        <v/>
      </c>
      <c r="G33" s="11" t="str">
        <f>IF(AR31&gt;0,(AR33/AR31),"")</f>
        <v/>
      </c>
      <c r="H33" s="11" t="str">
        <f>IF(AU31&gt;0,(AU33/AU31),"")</f>
        <v/>
      </c>
      <c r="I33" s="11">
        <f>IF(AX31&gt;0,(AX33/AX31),"")</f>
        <v>0.23963133640552994</v>
      </c>
      <c r="J33" s="11">
        <f>IF(BA31&gt;0,(BA33/BA31),"")</f>
        <v>0.22298850574712645</v>
      </c>
      <c r="K33" s="11">
        <f>IF(BD31&gt;0,(BD33/BD31),"")</f>
        <v>0.20898876404494382</v>
      </c>
      <c r="L33" s="11">
        <f>IF(BG31&gt;0,(BG33/BG31),"")</f>
        <v>0.2265625</v>
      </c>
      <c r="M33" s="11">
        <f>IF(BJ31&gt;0,(BJ33/BJ31),"")</f>
        <v>0.24623115577889448</v>
      </c>
      <c r="N33" s="11">
        <f>IF(BM31&gt;0,(BM33/BM31),"")</f>
        <v>0.22020725388601037</v>
      </c>
      <c r="O33" s="11">
        <f>IF(BP31&gt;0,(BP33/BP31),"")</f>
        <v>0.18681318681318682</v>
      </c>
      <c r="P33" s="11">
        <f>IF(BS31&gt;0,(BS33/BS31),"")</f>
        <v>0.21975308641975308</v>
      </c>
      <c r="Q33" s="11">
        <f>IF(BV31&gt;0,(BV33/BV31),"")</f>
        <v>0.18655097613882862</v>
      </c>
      <c r="R33" s="11">
        <f>IF(BY31&gt;0,(BY33/BY31),"")</f>
        <v>0.18257261410788381</v>
      </c>
      <c r="S33" s="11">
        <f>IF(CB31&gt;0,(CB33/CB31),"")</f>
        <v>0.19696969696969696</v>
      </c>
      <c r="T33" s="11">
        <f t="shared" ref="T33" si="81">IF(CE31&gt;0,(CE33/CE31),"")</f>
        <v>0.1930116472545757</v>
      </c>
      <c r="U33" s="11">
        <f>IF(CH31&gt;0,(CH33/CH31),"")</f>
        <v>0.16616314199395771</v>
      </c>
      <c r="V33" s="11">
        <f>IF(CK31&gt;0,(CK33/CK31),"")</f>
        <v>0.19902120717781402</v>
      </c>
      <c r="W33" s="11">
        <f t="shared" ref="W33:W35" si="82">CN33/CN$31</f>
        <v>0.16690042075736325</v>
      </c>
      <c r="X33" s="11">
        <f>CQ33/CQ$31</f>
        <v>0.18125770653514181</v>
      </c>
      <c r="Y33" s="11">
        <f t="shared" ref="Y33:Y35" si="83">CT33/CT$31</f>
        <v>0.19811320754716982</v>
      </c>
      <c r="Z33" s="11">
        <f>CW33/CW$31</f>
        <v>0.17699115044247787</v>
      </c>
      <c r="AA33" s="11">
        <f>CZ33/CZ$31</f>
        <v>0.21308225966303271</v>
      </c>
      <c r="AB33" s="11">
        <f>DC33/DC$31</f>
        <v>0.1953125</v>
      </c>
      <c r="AC33" s="11">
        <f>DF33/DF$31</f>
        <v>0.21540312876052947</v>
      </c>
      <c r="AD33" s="11">
        <f>DI33/DI$31</f>
        <v>0.21087533156498675</v>
      </c>
      <c r="AE33" s="11">
        <f>DL33/DL$31</f>
        <v>0.17875210792580101</v>
      </c>
      <c r="AF33" s="11">
        <f>DO33/DO$31</f>
        <v>0.23294509151414308</v>
      </c>
      <c r="AG33" s="11">
        <f t="shared" ref="AG33:AG34" si="84">DR33/DR$31</f>
        <v>0.16335877862595419</v>
      </c>
      <c r="AH33" s="11">
        <f>DU33/DU$31</f>
        <v>0.1954225352112676</v>
      </c>
      <c r="AI33" s="33"/>
      <c r="AL33" s="1" t="s">
        <v>60</v>
      </c>
      <c r="AV33" s="26">
        <f>MU!AV33+UMKC!AV33+'S&amp;T'!AV33+UMSL!AV33</f>
        <v>34</v>
      </c>
      <c r="AW33" s="26">
        <f>MU!AW33+UMKC!AW33+'S&amp;T'!AW33+UMSL!AW33</f>
        <v>70</v>
      </c>
      <c r="AX33" s="26">
        <f t="shared" si="55"/>
        <v>104</v>
      </c>
      <c r="AY33" s="26">
        <f>MU!AY33+UMKC!AY33+'S&amp;T'!AY33+UMSL!AY33</f>
        <v>41</v>
      </c>
      <c r="AZ33" s="26">
        <f>MU!AZ33+UMKC!AZ33+'S&amp;T'!AZ33+UMSL!AZ33</f>
        <v>56</v>
      </c>
      <c r="BA33" s="26">
        <f t="shared" si="56"/>
        <v>97</v>
      </c>
      <c r="BB33" s="26">
        <f>MU!BB33+UMKC!BB33+'S&amp;T'!BB33+UMSL!BB33</f>
        <v>31</v>
      </c>
      <c r="BC33" s="26">
        <f>MU!BC33+UMKC!BC33+'S&amp;T'!BC33+UMSL!BC33</f>
        <v>62</v>
      </c>
      <c r="BD33" s="26">
        <f t="shared" si="57"/>
        <v>93</v>
      </c>
      <c r="BE33" s="26">
        <f>MU!BE33+UMKC!BE33+'S&amp;T'!BE33+UMSL!BE33</f>
        <v>31</v>
      </c>
      <c r="BF33" s="26">
        <f>MU!BF33+UMKC!BF33+'S&amp;T'!BF33+UMSL!BF33</f>
        <v>56</v>
      </c>
      <c r="BG33" s="26">
        <f t="shared" si="58"/>
        <v>87</v>
      </c>
      <c r="BH33" s="26">
        <f>MU!BH33+UMKC!BH33+'S&amp;T'!BH33+UMSL!BH33</f>
        <v>34</v>
      </c>
      <c r="BI33" s="26">
        <f>MU!BI33+UMKC!BI33+'S&amp;T'!BI33+UMSL!BI33</f>
        <v>64</v>
      </c>
      <c r="BJ33" s="26">
        <f t="shared" si="59"/>
        <v>98</v>
      </c>
      <c r="BK33" s="26">
        <f>MU!BK33+UMKC!BK33+'S&amp;T'!BK33+UMSL!BK33</f>
        <v>31</v>
      </c>
      <c r="BL33" s="26">
        <f>MU!BL33+UMKC!BL33+'S&amp;T'!BL33+UMSL!BL33</f>
        <v>54</v>
      </c>
      <c r="BM33" s="26">
        <f t="shared" si="60"/>
        <v>85</v>
      </c>
      <c r="BN33" s="26">
        <f>MU!BN33+UMKC!BN33+'S&amp;T'!BN33+UMSL!BN33</f>
        <v>23</v>
      </c>
      <c r="BO33" s="26">
        <f>MU!BO33+UMKC!BO33+'S&amp;T'!BO33+UMSL!BO33</f>
        <v>45</v>
      </c>
      <c r="BP33" s="26">
        <f t="shared" si="61"/>
        <v>68</v>
      </c>
      <c r="BQ33" s="26">
        <f>MU!BQ33+UMKC!BQ33+'S&amp;T'!BQ33+UMSL!BQ33</f>
        <v>35</v>
      </c>
      <c r="BR33" s="26">
        <f>MU!BR33+UMKC!BR33+'S&amp;T'!BR33+UMSL!BR33</f>
        <v>54</v>
      </c>
      <c r="BS33" s="26">
        <f t="shared" si="62"/>
        <v>89</v>
      </c>
      <c r="BT33" s="26">
        <f>MU!BT33+UMKC!BT33+'S&amp;T'!BT33+UMSL!BT33</f>
        <v>32</v>
      </c>
      <c r="BU33" s="26">
        <f>MU!BU33+UMKC!BU33+'S&amp;T'!BU33+UMSL!BU33</f>
        <v>54</v>
      </c>
      <c r="BV33" s="26">
        <f t="shared" si="63"/>
        <v>86</v>
      </c>
      <c r="BW33" s="26">
        <f>MU!BW33+UMKC!BW33+'S&amp;T'!BW33+UMSL!BW33</f>
        <v>38</v>
      </c>
      <c r="BX33" s="26">
        <f>MU!BX33+UMKC!BX33+'S&amp;T'!BX33+UMSL!BX33</f>
        <v>50</v>
      </c>
      <c r="BY33" s="26">
        <f t="shared" si="64"/>
        <v>88</v>
      </c>
      <c r="BZ33" s="26">
        <f>MU!BZ33+UMKC!BZ33+'S&amp;T'!BZ33+UMSL!BZ33</f>
        <v>46</v>
      </c>
      <c r="CA33" s="26">
        <f>MU!CA33+UMKC!CA33+'S&amp;T'!CA33+UMSL!CA33</f>
        <v>58</v>
      </c>
      <c r="CB33" s="26">
        <f t="shared" si="65"/>
        <v>104</v>
      </c>
      <c r="CC33" s="26">
        <f>MU!CC33+UMKC!CC33+'S&amp;T'!CC33+UMSL!CC33</f>
        <v>42</v>
      </c>
      <c r="CD33" s="26">
        <f>MU!CD33+UMKC!CD33+'S&amp;T'!CD33+UMSL!CD33</f>
        <v>74</v>
      </c>
      <c r="CE33" s="26">
        <f t="shared" si="66"/>
        <v>116</v>
      </c>
      <c r="CF33" s="26">
        <f>MU!CF33+UMKC!CF33+'S&amp;T'!CF33+UMSL!CF33</f>
        <v>38</v>
      </c>
      <c r="CG33" s="26">
        <f>MU!CG33+UMKC!CG33+'S&amp;T'!CG33+UMSL!CG33</f>
        <v>72</v>
      </c>
      <c r="CH33" s="26">
        <f t="shared" si="67"/>
        <v>110</v>
      </c>
      <c r="CI33" s="26">
        <f>MU!CI33+UMKC!CI33+'S&amp;T'!CI33+UMSL!CI33</f>
        <v>53</v>
      </c>
      <c r="CJ33" s="26">
        <f>MU!CJ33+UMKC!CJ33+'S&amp;T'!CJ33+UMSL!CJ33</f>
        <v>69</v>
      </c>
      <c r="CK33" s="26">
        <f t="shared" si="68"/>
        <v>122</v>
      </c>
      <c r="CL33" s="26">
        <f>MU!CL33+UMKC!CL33+'S&amp;T'!CL33+UMSL!CL33</f>
        <v>52</v>
      </c>
      <c r="CM33" s="26">
        <f>MU!CM33+UMKC!CM33+'S&amp;T'!CM33+UMSL!CM33</f>
        <v>67</v>
      </c>
      <c r="CN33" s="26">
        <f>CL33+CM33</f>
        <v>119</v>
      </c>
      <c r="CO33" s="26">
        <f>MU!CO33+UMKC!CO33+'S&amp;T'!CO33+UMSL!CO33</f>
        <v>61</v>
      </c>
      <c r="CP33" s="26">
        <f>MU!CP33+UMKC!CP33+'S&amp;T'!CP33+UMSL!CP33</f>
        <v>86</v>
      </c>
      <c r="CQ33" s="26">
        <f>CO33+CP33</f>
        <v>147</v>
      </c>
      <c r="CR33" s="26">
        <f>MU!CR33+UMKC!CR33+'S&amp;T'!CR33+UMSL!CR33</f>
        <v>78</v>
      </c>
      <c r="CS33" s="26">
        <f>MU!CS33+UMKC!CS33+'S&amp;T'!CS33+UMSL!CS33</f>
        <v>90</v>
      </c>
      <c r="CT33" s="26">
        <f>CR33+CS33</f>
        <v>168</v>
      </c>
      <c r="CU33" s="26">
        <f>MU!CU33+UMKC!CU33+'S&amp;T'!CU33+UMSL!CU33</f>
        <v>67</v>
      </c>
      <c r="CV33" s="26">
        <f>MU!CV33+UMKC!CV33+'S&amp;T'!CV33+UMSL!CV33</f>
        <v>93</v>
      </c>
      <c r="CW33" s="26">
        <f>CU33+CV33</f>
        <v>160</v>
      </c>
      <c r="CX33" s="26">
        <f>MU!CX33+UMKC!CX33+'S&amp;T'!CX33+UMSL!CX33</f>
        <v>87</v>
      </c>
      <c r="CY33" s="26">
        <f>MU!CY33+UMKC!CY33+'S&amp;T'!CY33+UMSL!CY33</f>
        <v>128</v>
      </c>
      <c r="CZ33" s="26">
        <f>CX33+CY33</f>
        <v>215</v>
      </c>
      <c r="DA33" s="26">
        <f>MU!DA33+UMKC!DA33+'S&amp;T'!DA33+UMSL!DA33</f>
        <v>62</v>
      </c>
      <c r="DB33" s="26">
        <f>MU!DB33+UMKC!DB33+'S&amp;T'!DB33+UMSL!DB33</f>
        <v>113</v>
      </c>
      <c r="DC33" s="26">
        <f>DA33+DB33</f>
        <v>175</v>
      </c>
      <c r="DD33" s="26">
        <f>MU!DD33+UMKC!DD33+'S&amp;T'!DD33+UMSL!DD33</f>
        <v>76</v>
      </c>
      <c r="DE33" s="26">
        <f>MU!DE33+UMKC!DE33+'S&amp;T'!DE33+UMSL!DE33</f>
        <v>103</v>
      </c>
      <c r="DF33" s="26">
        <f>DD33+DE33</f>
        <v>179</v>
      </c>
      <c r="DG33" s="26">
        <f>MU!DG33+UMKC!DG33+'S&amp;T'!DG33+UMSL!DG33</f>
        <v>60</v>
      </c>
      <c r="DH33" s="26">
        <f>MU!DH33+UMKC!DH33+'S&amp;T'!DH33+UMSL!DH33</f>
        <v>99</v>
      </c>
      <c r="DI33" s="26">
        <f>DG33+DH33</f>
        <v>159</v>
      </c>
      <c r="DJ33" s="26">
        <f>MU!DJ33+UMKC!DJ33+'S&amp;T'!DJ33+UMSL!DJ33</f>
        <v>49</v>
      </c>
      <c r="DK33" s="26">
        <f>MU!DK33+UMKC!DK33+'S&amp;T'!DK33+UMSL!DK33</f>
        <v>57</v>
      </c>
      <c r="DL33" s="26">
        <f>DJ33+DK33</f>
        <v>106</v>
      </c>
      <c r="DM33" s="26">
        <f>MU!DM33+UMKC!DM33+'S&amp;T'!DM33+UMSL!DM33</f>
        <v>61</v>
      </c>
      <c r="DN33" s="26">
        <f>MU!DN33+UMKC!DN33+'S&amp;T'!DN33+UMSL!DN33</f>
        <v>79</v>
      </c>
      <c r="DO33" s="26">
        <f>DM33+DN33</f>
        <v>140</v>
      </c>
      <c r="DP33" s="26">
        <f>MU!DP33+UMKC!DP33+'S&amp;T'!DP33+UMSL!DP33</f>
        <v>38</v>
      </c>
      <c r="DQ33" s="26">
        <f>MU!DQ33+UMKC!DQ33+'S&amp;T'!DQ33+UMSL!DQ33</f>
        <v>69</v>
      </c>
      <c r="DR33" s="26">
        <f>DP33+DQ33</f>
        <v>107</v>
      </c>
      <c r="DS33" s="26">
        <f>MU!DS33+UMKC!DS33+'S&amp;T'!DS33+UMSL!DS33</f>
        <v>53</v>
      </c>
      <c r="DT33" s="26">
        <f>MU!DT33+UMKC!DT33+'S&amp;T'!DT33+UMSL!DT33</f>
        <v>58</v>
      </c>
      <c r="DU33" s="26">
        <f>DS33+DT33</f>
        <v>111</v>
      </c>
    </row>
    <row r="34" spans="1:125" ht="13.5" customHeight="1" x14ac:dyDescent="0.2">
      <c r="A34" s="16"/>
      <c r="E34" s="1" t="s">
        <v>61</v>
      </c>
      <c r="F34" s="13" t="str">
        <f>IF(AO31&gt;0,(AO34/AO31),"")</f>
        <v/>
      </c>
      <c r="G34" s="13" t="str">
        <f>IF(AR31&gt;0,(AR34/AR31),"")</f>
        <v/>
      </c>
      <c r="H34" s="13" t="str">
        <f>IF(AU31&gt;0,(AU34/AU31),"")</f>
        <v/>
      </c>
      <c r="I34" s="13">
        <f>IF(AX31&gt;0,(AX34/AX31),"")</f>
        <v>6.2211981566820278E-2</v>
      </c>
      <c r="J34" s="13">
        <f>IF(BA31&gt;0,(BA34/BA31),"")</f>
        <v>8.5057471264367815E-2</v>
      </c>
      <c r="K34" s="13">
        <f>IF(BD31&gt;0,(BD34/BD31),"")</f>
        <v>7.1910112359550568E-2</v>
      </c>
      <c r="L34" s="13">
        <f>IF(BG31&gt;0,(BG34/BG31),"")</f>
        <v>6.7708333333333329E-2</v>
      </c>
      <c r="M34" s="13">
        <f>IF(BJ31&gt;0,(BJ34/BJ31),"")</f>
        <v>5.5276381909547742E-2</v>
      </c>
      <c r="N34" s="13">
        <f>IF(BM31&gt;0,(BM34/BM31),"")</f>
        <v>4.145077720207254E-2</v>
      </c>
      <c r="O34" s="13">
        <f>IF(BP31&gt;0,(BP34/BP31),"")</f>
        <v>7.1428571428571425E-2</v>
      </c>
      <c r="P34" s="13">
        <f>IF(BS31&gt;0,(BS34/BS31),"")</f>
        <v>7.160493827160494E-2</v>
      </c>
      <c r="Q34" s="13">
        <f>IF(BV31&gt;0,(BV34/BV31),"")</f>
        <v>6.2906724511930592E-2</v>
      </c>
      <c r="R34" s="13">
        <f>IF(BY31&gt;0,(BY34/BY31),"")</f>
        <v>6.8464730290456438E-2</v>
      </c>
      <c r="S34" s="13">
        <f>IF(CB31&gt;0,(CB34/CB31),"")</f>
        <v>7.0075757575757569E-2</v>
      </c>
      <c r="T34" s="13">
        <f t="shared" ref="T34" si="85">IF(CE31&gt;0,(CE34/CE31),"")</f>
        <v>5.1580698835274545E-2</v>
      </c>
      <c r="U34" s="13">
        <f>IF(CH31&gt;0,(CH34/CH31),"")</f>
        <v>6.4954682779456194E-2</v>
      </c>
      <c r="V34" s="13">
        <f>IF(CK31&gt;0,(CK34/CK31),"")</f>
        <v>6.0358890701468187E-2</v>
      </c>
      <c r="W34" s="13">
        <f t="shared" si="82"/>
        <v>5.1893408134642355E-2</v>
      </c>
      <c r="X34" s="13">
        <f>CQ34/CQ$31</f>
        <v>5.1787916152897656E-2</v>
      </c>
      <c r="Y34" s="13">
        <f t="shared" si="83"/>
        <v>6.1320754716981132E-2</v>
      </c>
      <c r="Z34" s="13">
        <f>CW34/CW$31</f>
        <v>4.6460176991150445E-2</v>
      </c>
      <c r="AA34" s="13">
        <f>CZ34/CZ$31</f>
        <v>3.3696729435084241E-2</v>
      </c>
      <c r="AB34" s="13">
        <f>DC34/DC$31</f>
        <v>3.90625E-2</v>
      </c>
      <c r="AC34" s="13">
        <f>DF34/DF$31</f>
        <v>3.7304452466907341E-2</v>
      </c>
      <c r="AD34" s="13">
        <f>DI34/DI$31</f>
        <v>4.9071618037135278E-2</v>
      </c>
      <c r="AE34" s="13">
        <f>DL34/DL$31</f>
        <v>3.0354131534569982E-2</v>
      </c>
      <c r="AF34" s="13">
        <f>DO34/DO$31</f>
        <v>3.8269550748752081E-2</v>
      </c>
      <c r="AG34" s="13">
        <f t="shared" si="84"/>
        <v>4.1221374045801527E-2</v>
      </c>
      <c r="AH34" s="13">
        <f>DU34/DU$31</f>
        <v>4.401408450704225E-2</v>
      </c>
      <c r="AI34" s="33"/>
      <c r="AL34" s="1" t="s">
        <v>61</v>
      </c>
      <c r="AV34" s="26">
        <f>MU!AV34+UMKC!AV34+'S&amp;T'!AV34+UMSL!AV34</f>
        <v>11</v>
      </c>
      <c r="AW34" s="26">
        <f>MU!AW34+UMKC!AW34+'S&amp;T'!AW34+UMSL!AW34</f>
        <v>16</v>
      </c>
      <c r="AX34" s="26">
        <f t="shared" si="55"/>
        <v>27</v>
      </c>
      <c r="AY34" s="26">
        <f>MU!AY34+UMKC!AY34+'S&amp;T'!AY34+UMSL!AY34</f>
        <v>11</v>
      </c>
      <c r="AZ34" s="26">
        <f>MU!AZ34+UMKC!AZ34+'S&amp;T'!AZ34+UMSL!AZ34</f>
        <v>26</v>
      </c>
      <c r="BA34" s="26">
        <f t="shared" si="56"/>
        <v>37</v>
      </c>
      <c r="BB34" s="26">
        <f>MU!BB34+UMKC!BB34+'S&amp;T'!BB34+UMSL!BB34</f>
        <v>18</v>
      </c>
      <c r="BC34" s="26">
        <f>MU!BC34+UMKC!BC34+'S&amp;T'!BC34+UMSL!BC34</f>
        <v>14</v>
      </c>
      <c r="BD34" s="26">
        <f t="shared" si="57"/>
        <v>32</v>
      </c>
      <c r="BE34" s="26">
        <f>MU!BE34+UMKC!BE34+'S&amp;T'!BE34+UMSL!BE34</f>
        <v>10</v>
      </c>
      <c r="BF34" s="26">
        <f>MU!BF34+UMKC!BF34+'S&amp;T'!BF34+UMSL!BF34</f>
        <v>16</v>
      </c>
      <c r="BG34" s="26">
        <f t="shared" si="58"/>
        <v>26</v>
      </c>
      <c r="BH34" s="26">
        <f>MU!BH34+UMKC!BH34+'S&amp;T'!BH34+UMSL!BH34</f>
        <v>11</v>
      </c>
      <c r="BI34" s="26">
        <f>MU!BI34+UMKC!BI34+'S&amp;T'!BI34+UMSL!BI34</f>
        <v>11</v>
      </c>
      <c r="BJ34" s="26">
        <f t="shared" si="59"/>
        <v>22</v>
      </c>
      <c r="BK34" s="26">
        <f>MU!BK34+UMKC!BK34+'S&amp;T'!BK34+UMSL!BK34</f>
        <v>10</v>
      </c>
      <c r="BL34" s="26">
        <f>MU!BL34+UMKC!BL34+'S&amp;T'!BL34+UMSL!BL34</f>
        <v>6</v>
      </c>
      <c r="BM34" s="26">
        <f t="shared" si="60"/>
        <v>16</v>
      </c>
      <c r="BN34" s="26">
        <f>MU!BN34+UMKC!BN34+'S&amp;T'!BN34+UMSL!BN34</f>
        <v>13</v>
      </c>
      <c r="BO34" s="26">
        <f>MU!BO34+UMKC!BO34+'S&amp;T'!BO34+UMSL!BO34</f>
        <v>13</v>
      </c>
      <c r="BP34" s="26">
        <f t="shared" si="61"/>
        <v>26</v>
      </c>
      <c r="BQ34" s="26">
        <f>MU!BQ34+UMKC!BQ34+'S&amp;T'!BQ34+UMSL!BQ34</f>
        <v>20</v>
      </c>
      <c r="BR34" s="26">
        <f>MU!BR34+UMKC!BR34+'S&amp;T'!BR34+UMSL!BR34</f>
        <v>9</v>
      </c>
      <c r="BS34" s="26">
        <f t="shared" si="62"/>
        <v>29</v>
      </c>
      <c r="BT34" s="26">
        <f>MU!BT34+UMKC!BT34+'S&amp;T'!BT34+UMSL!BT34</f>
        <v>13</v>
      </c>
      <c r="BU34" s="26">
        <f>MU!BU34+UMKC!BU34+'S&amp;T'!BU34+UMSL!BU34</f>
        <v>16</v>
      </c>
      <c r="BV34" s="26">
        <f t="shared" si="63"/>
        <v>29</v>
      </c>
      <c r="BW34" s="26">
        <f>MU!BW34+UMKC!BW34+'S&amp;T'!BW34+UMSL!BW34</f>
        <v>16</v>
      </c>
      <c r="BX34" s="26">
        <f>MU!BX34+UMKC!BX34+'S&amp;T'!BX34+UMSL!BX34</f>
        <v>17</v>
      </c>
      <c r="BY34" s="26">
        <f t="shared" si="64"/>
        <v>33</v>
      </c>
      <c r="BZ34" s="26">
        <f>MU!BZ34+UMKC!BZ34+'S&amp;T'!BZ34+UMSL!BZ34</f>
        <v>17</v>
      </c>
      <c r="CA34" s="26">
        <f>MU!CA34+UMKC!CA34+'S&amp;T'!CA34+UMSL!CA34</f>
        <v>20</v>
      </c>
      <c r="CB34" s="26">
        <f>BZ34+CA34</f>
        <v>37</v>
      </c>
      <c r="CC34" s="26">
        <f>MU!CC34+UMKC!CC34+'S&amp;T'!CC34+UMSL!CC34</f>
        <v>13</v>
      </c>
      <c r="CD34" s="26">
        <f>MU!CD34+UMKC!CD34+'S&amp;T'!CD34+UMSL!CD34</f>
        <v>18</v>
      </c>
      <c r="CE34" s="26">
        <f t="shared" si="66"/>
        <v>31</v>
      </c>
      <c r="CF34" s="26">
        <f>MU!CF34+UMKC!CF34+'S&amp;T'!CF34+UMSL!CF34</f>
        <v>21</v>
      </c>
      <c r="CG34" s="26">
        <f>MU!CG34+UMKC!CG34+'S&amp;T'!CG34+UMSL!CG34</f>
        <v>22</v>
      </c>
      <c r="CH34" s="26">
        <f t="shared" si="67"/>
        <v>43</v>
      </c>
      <c r="CI34" s="26">
        <f>MU!CI34+UMKC!CI34+'S&amp;T'!CI34+UMSL!CI34</f>
        <v>17</v>
      </c>
      <c r="CJ34" s="26">
        <f>MU!CJ34+UMKC!CJ34+'S&amp;T'!CJ34+UMSL!CJ34</f>
        <v>20</v>
      </c>
      <c r="CK34" s="26">
        <f t="shared" si="68"/>
        <v>37</v>
      </c>
      <c r="CL34" s="26">
        <f>MU!CL34+UMKC!CL34+'S&amp;T'!CL34+UMSL!CL34</f>
        <v>16</v>
      </c>
      <c r="CM34" s="26">
        <f>MU!CM34+UMKC!CM34+'S&amp;T'!CM34+UMSL!CM34</f>
        <v>21</v>
      </c>
      <c r="CN34" s="26">
        <f>CL34+CM34</f>
        <v>37</v>
      </c>
      <c r="CO34" s="26">
        <f>MU!CO34+UMKC!CO34+'S&amp;T'!CO34+UMSL!CO34</f>
        <v>21</v>
      </c>
      <c r="CP34" s="26">
        <f>MU!CP34+UMKC!CP34+'S&amp;T'!CP34+UMSL!CP34</f>
        <v>21</v>
      </c>
      <c r="CQ34" s="26">
        <f>CO34+CP34</f>
        <v>42</v>
      </c>
      <c r="CR34" s="26">
        <f>MU!CR34+UMKC!CR34+'S&amp;T'!CR34+UMSL!CR34</f>
        <v>25</v>
      </c>
      <c r="CS34" s="26">
        <f>MU!CS34+UMKC!CS34+'S&amp;T'!CS34+UMSL!CS34</f>
        <v>27</v>
      </c>
      <c r="CT34" s="26">
        <f>CR34+CS34</f>
        <v>52</v>
      </c>
      <c r="CU34" s="26">
        <f>MU!CU34+UMKC!CU34+'S&amp;T'!CU34+UMSL!CU34</f>
        <v>14</v>
      </c>
      <c r="CV34" s="26">
        <f>MU!CV34+UMKC!CV34+'S&amp;T'!CV34+UMSL!CV34</f>
        <v>28</v>
      </c>
      <c r="CW34" s="26">
        <f>CU34+CV34</f>
        <v>42</v>
      </c>
      <c r="CX34" s="26">
        <f>MU!CX34+UMKC!CX34+'S&amp;T'!CX34+UMSL!CX34</f>
        <v>19</v>
      </c>
      <c r="CY34" s="26">
        <f>MU!CY34+UMKC!CY34+'S&amp;T'!CY34+UMSL!CY34</f>
        <v>15</v>
      </c>
      <c r="CZ34" s="26">
        <f>CX34+CY34</f>
        <v>34</v>
      </c>
      <c r="DA34" s="26">
        <f>MU!DA34+UMKC!DA34+'S&amp;T'!DA34+UMSL!DA34</f>
        <v>16</v>
      </c>
      <c r="DB34" s="26">
        <f>MU!DB34+UMKC!DB34+'S&amp;T'!DB34+UMSL!DB34</f>
        <v>19</v>
      </c>
      <c r="DC34" s="26">
        <f>DA34+DB34</f>
        <v>35</v>
      </c>
      <c r="DD34" s="26">
        <f>MU!DD34+UMKC!DD34+'S&amp;T'!DD34+UMSL!DD34</f>
        <v>16</v>
      </c>
      <c r="DE34" s="26">
        <f>MU!DE34+UMKC!DE34+'S&amp;T'!DE34+UMSL!DE34</f>
        <v>15</v>
      </c>
      <c r="DF34" s="26">
        <f>DD34+DE34</f>
        <v>31</v>
      </c>
      <c r="DG34" s="26">
        <f>MU!DG34+UMKC!DG34+'S&amp;T'!DG34+UMSL!DG34</f>
        <v>23</v>
      </c>
      <c r="DH34" s="26">
        <f>MU!DH34+UMKC!DH34+'S&amp;T'!DH34+UMSL!DH34</f>
        <v>14</v>
      </c>
      <c r="DI34" s="26">
        <f>DG34+DH34</f>
        <v>37</v>
      </c>
      <c r="DJ34" s="26">
        <f>MU!DJ34+UMKC!DJ34+'S&amp;T'!DJ34+UMSL!DJ34</f>
        <v>8</v>
      </c>
      <c r="DK34" s="26">
        <f>MU!DK34+UMKC!DK34+'S&amp;T'!DK34+UMSL!DK34</f>
        <v>10</v>
      </c>
      <c r="DL34" s="26">
        <f>DJ34+DK34</f>
        <v>18</v>
      </c>
      <c r="DM34" s="26">
        <f>MU!DM34+UMKC!DM34+'S&amp;T'!DM34+UMSL!DM34</f>
        <v>12</v>
      </c>
      <c r="DN34" s="26">
        <f>MU!DN34+UMKC!DN34+'S&amp;T'!DN34+UMSL!DN34</f>
        <v>11</v>
      </c>
      <c r="DO34" s="26">
        <f>DM34+DN34</f>
        <v>23</v>
      </c>
      <c r="DP34" s="26">
        <f>MU!DP34+UMKC!DP34+'S&amp;T'!DP34+UMSL!DP34</f>
        <v>16</v>
      </c>
      <c r="DQ34" s="26">
        <f>MU!DQ34+UMKC!DQ34+'S&amp;T'!DQ34+UMSL!DQ34</f>
        <v>11</v>
      </c>
      <c r="DR34" s="26">
        <f>DP34+DQ34</f>
        <v>27</v>
      </c>
      <c r="DS34" s="26">
        <f>MU!DS34+UMKC!DS34+'S&amp;T'!DS34+UMSL!DS34</f>
        <v>17</v>
      </c>
      <c r="DT34" s="26">
        <f>MU!DT34+UMKC!DT34+'S&amp;T'!DT34+UMSL!DT34</f>
        <v>8</v>
      </c>
      <c r="DU34" s="26">
        <f>DS34+DT34</f>
        <v>25</v>
      </c>
    </row>
    <row r="35" spans="1:125" ht="13.5" customHeight="1" x14ac:dyDescent="0.2">
      <c r="A35" s="16"/>
      <c r="E35" s="2"/>
      <c r="F35" s="11" t="str">
        <f>IF(AO31&gt;0,(AO35/AO31),"")</f>
        <v/>
      </c>
      <c r="G35" s="11" t="str">
        <f>IF(AR31&gt;0,(AR35/AR31),"")</f>
        <v/>
      </c>
      <c r="H35" s="11" t="str">
        <f>IF(AU31&gt;0,(AU35/AU31),"")</f>
        <v/>
      </c>
      <c r="I35" s="11">
        <f>IF(AX31&gt;0,(AX35/AX31),"")</f>
        <v>0.42396313364055299</v>
      </c>
      <c r="J35" s="11">
        <f>IF(BA31&gt;0,(BA35/BA31),"")</f>
        <v>0.46206896551724136</v>
      </c>
      <c r="K35" s="11">
        <f>IF(BD31&gt;0,(BD35/BD31),"")</f>
        <v>0.43820224719101125</v>
      </c>
      <c r="L35" s="11">
        <f>IF(BG31&gt;0,(BG35/BG31),"")</f>
        <v>0.51041666666666663</v>
      </c>
      <c r="M35" s="11">
        <f>IF(BJ31&gt;0,(BJ35/BJ31),"")</f>
        <v>0.53768844221105527</v>
      </c>
      <c r="N35" s="11">
        <f>IF(BM31&gt;0,(BM35/BM31),"")</f>
        <v>0.4844559585492228</v>
      </c>
      <c r="O35" s="11">
        <f>IF(BP31&gt;0,(BP35/BP31),"")</f>
        <v>0.49450549450549453</v>
      </c>
      <c r="P35" s="11">
        <f>IF(BS31&gt;0,(BS35/BS31),"")</f>
        <v>0.47901234567901235</v>
      </c>
      <c r="Q35" s="11">
        <f>IF(BV31&gt;0,(BV35/BV31),"")</f>
        <v>0.46637744034707157</v>
      </c>
      <c r="R35" s="11">
        <f>IF(BY31&gt;0,(BY35/BY31),"")</f>
        <v>0.50207468879668049</v>
      </c>
      <c r="S35" s="11">
        <f>IF(CB31&gt;0,(CB35/CB31),"")</f>
        <v>0.46022727272727271</v>
      </c>
      <c r="T35" s="11">
        <f t="shared" ref="T35" si="86">IF(CE31&gt;0,(CE35/CE31),"")</f>
        <v>0.47088186356073214</v>
      </c>
      <c r="U35" s="11">
        <f>IF(CH31&gt;0,(CH35/CH31),"")</f>
        <v>0.45921450151057402</v>
      </c>
      <c r="V35" s="11">
        <f>IF(CK31&gt;0,(CK35/CK31),"")</f>
        <v>0.4535073409461664</v>
      </c>
      <c r="W35" s="11">
        <f t="shared" si="82"/>
        <v>0.45441795231416549</v>
      </c>
      <c r="X35" s="11">
        <f>CQ35/CQ$31</f>
        <v>0.45745992601726265</v>
      </c>
      <c r="Y35" s="11">
        <f t="shared" si="83"/>
        <v>0.47759433962264153</v>
      </c>
      <c r="Z35" s="11">
        <f>CW35/CW$31</f>
        <v>0.44579646017699115</v>
      </c>
      <c r="AA35" s="11">
        <f>CZ35/CZ$31</f>
        <v>0.46878097125867196</v>
      </c>
      <c r="AB35" s="11">
        <f>DC35/DC$31</f>
        <v>0.49330357142857145</v>
      </c>
      <c r="AC35" s="11">
        <f>DF35/DF31</f>
        <v>0.5475330926594465</v>
      </c>
      <c r="AD35" s="11">
        <f>DI35/DI$31</f>
        <v>0.57692307692307687</v>
      </c>
      <c r="AE35" s="11">
        <f>DL35/DL$31</f>
        <v>0.52613827993254636</v>
      </c>
      <c r="AF35" s="11">
        <f>DO35/DO$31</f>
        <v>0.55074875207986684</v>
      </c>
      <c r="AG35" s="11">
        <f>DR35/DR$31</f>
        <v>0.56488549618320616</v>
      </c>
      <c r="AH35" s="11">
        <f>DU35/DU$31</f>
        <v>0.57922535211267601</v>
      </c>
      <c r="AI35" s="34"/>
      <c r="AL35" s="5" t="s">
        <v>87</v>
      </c>
      <c r="AV35" s="26">
        <f t="shared" ref="AV35:CJ35" si="87">SUM(AV32:AV34)</f>
        <v>53</v>
      </c>
      <c r="AW35" s="26">
        <f t="shared" si="87"/>
        <v>131</v>
      </c>
      <c r="AX35" s="26">
        <f t="shared" si="87"/>
        <v>184</v>
      </c>
      <c r="AY35" s="26">
        <f t="shared" si="87"/>
        <v>68</v>
      </c>
      <c r="AZ35" s="26">
        <f t="shared" si="87"/>
        <v>133</v>
      </c>
      <c r="BA35" s="26">
        <f t="shared" si="87"/>
        <v>201</v>
      </c>
      <c r="BB35" s="26">
        <f t="shared" si="87"/>
        <v>62</v>
      </c>
      <c r="BC35" s="26">
        <f t="shared" si="87"/>
        <v>133</v>
      </c>
      <c r="BD35" s="26">
        <f t="shared" si="87"/>
        <v>195</v>
      </c>
      <c r="BE35" s="26">
        <f t="shared" si="87"/>
        <v>62</v>
      </c>
      <c r="BF35" s="26">
        <f t="shared" si="87"/>
        <v>134</v>
      </c>
      <c r="BG35" s="26">
        <f t="shared" si="87"/>
        <v>196</v>
      </c>
      <c r="BH35" s="26">
        <f t="shared" si="87"/>
        <v>64</v>
      </c>
      <c r="BI35" s="26">
        <f t="shared" si="87"/>
        <v>150</v>
      </c>
      <c r="BJ35" s="26">
        <f t="shared" si="87"/>
        <v>214</v>
      </c>
      <c r="BK35" s="26">
        <f t="shared" si="87"/>
        <v>60</v>
      </c>
      <c r="BL35" s="26">
        <f t="shared" si="87"/>
        <v>127</v>
      </c>
      <c r="BM35" s="26">
        <f t="shared" si="87"/>
        <v>187</v>
      </c>
      <c r="BN35" s="26">
        <f t="shared" si="87"/>
        <v>58</v>
      </c>
      <c r="BO35" s="26">
        <f t="shared" si="87"/>
        <v>122</v>
      </c>
      <c r="BP35" s="26">
        <f t="shared" si="87"/>
        <v>180</v>
      </c>
      <c r="BQ35" s="26">
        <f t="shared" si="87"/>
        <v>73</v>
      </c>
      <c r="BR35" s="26">
        <f t="shared" si="87"/>
        <v>121</v>
      </c>
      <c r="BS35" s="26">
        <f t="shared" si="87"/>
        <v>194</v>
      </c>
      <c r="BT35" s="26">
        <f t="shared" si="87"/>
        <v>64</v>
      </c>
      <c r="BU35" s="26">
        <f t="shared" si="87"/>
        <v>151</v>
      </c>
      <c r="BV35" s="26">
        <f t="shared" si="87"/>
        <v>215</v>
      </c>
      <c r="BW35" s="26">
        <f t="shared" si="87"/>
        <v>86</v>
      </c>
      <c r="BX35" s="26">
        <f t="shared" si="87"/>
        <v>156</v>
      </c>
      <c r="BY35" s="26">
        <f t="shared" si="87"/>
        <v>242</v>
      </c>
      <c r="BZ35" s="26">
        <f t="shared" si="87"/>
        <v>84</v>
      </c>
      <c r="CA35" s="26">
        <f t="shared" si="87"/>
        <v>159</v>
      </c>
      <c r="CB35" s="26">
        <f t="shared" si="87"/>
        <v>243</v>
      </c>
      <c r="CC35" s="26">
        <f t="shared" si="87"/>
        <v>89</v>
      </c>
      <c r="CD35" s="26">
        <f t="shared" si="87"/>
        <v>194</v>
      </c>
      <c r="CE35" s="26">
        <f t="shared" si="87"/>
        <v>283</v>
      </c>
      <c r="CF35" s="26">
        <f t="shared" si="87"/>
        <v>100</v>
      </c>
      <c r="CG35" s="26">
        <f t="shared" si="87"/>
        <v>204</v>
      </c>
      <c r="CH35" s="26">
        <f t="shared" si="87"/>
        <v>304</v>
      </c>
      <c r="CI35" s="26">
        <f t="shared" si="87"/>
        <v>95</v>
      </c>
      <c r="CJ35" s="26">
        <f t="shared" si="87"/>
        <v>183</v>
      </c>
      <c r="CK35" s="26">
        <f>SUM(CK32:CK34)</f>
        <v>278</v>
      </c>
      <c r="CL35" s="26">
        <f t="shared" ref="CL35" si="88">SUM(CL32:CL34)</f>
        <v>115</v>
      </c>
      <c r="CM35" s="26">
        <f>SUM(CM32:CM34)</f>
        <v>209</v>
      </c>
      <c r="CN35" s="26">
        <f t="shared" ref="CN35:CO35" si="89">SUM(CN32:CN34)</f>
        <v>324</v>
      </c>
      <c r="CO35" s="26">
        <f t="shared" si="89"/>
        <v>139</v>
      </c>
      <c r="CP35" s="26">
        <f>SUM(CP32:CP34)</f>
        <v>232</v>
      </c>
      <c r="CQ35" s="26">
        <f t="shared" ref="CQ35:CR35" si="90">SUM(CQ32:CQ34)</f>
        <v>371</v>
      </c>
      <c r="CR35" s="26">
        <f t="shared" si="90"/>
        <v>160</v>
      </c>
      <c r="CS35" s="26">
        <f>SUM(CS32:CS34)</f>
        <v>245</v>
      </c>
      <c r="CT35" s="26">
        <f t="shared" ref="CT35:CU35" si="91">SUM(CT32:CT34)</f>
        <v>405</v>
      </c>
      <c r="CU35" s="26">
        <f t="shared" si="91"/>
        <v>119</v>
      </c>
      <c r="CV35" s="26">
        <f>SUM(CV32:CV34)</f>
        <v>284</v>
      </c>
      <c r="CW35" s="26">
        <f t="shared" ref="CW35:CX35" si="92">SUM(CW32:CW34)</f>
        <v>403</v>
      </c>
      <c r="CX35" s="26">
        <f t="shared" si="92"/>
        <v>163</v>
      </c>
      <c r="CY35" s="26">
        <f>SUM(CY32:CY34)</f>
        <v>310</v>
      </c>
      <c r="CZ35" s="26">
        <f t="shared" ref="CZ35:DA35" si="93">SUM(CZ32:CZ34)</f>
        <v>473</v>
      </c>
      <c r="DA35" s="26">
        <f t="shared" si="93"/>
        <v>123</v>
      </c>
      <c r="DB35" s="26">
        <f>SUM(DB32:DB34)</f>
        <v>319</v>
      </c>
      <c r="DC35" s="26">
        <f t="shared" ref="DC35:DD35" si="94">SUM(DC32:DC34)</f>
        <v>442</v>
      </c>
      <c r="DD35" s="26">
        <f t="shared" si="94"/>
        <v>145</v>
      </c>
      <c r="DE35" s="26">
        <f>SUM(DE32:DE34)</f>
        <v>310</v>
      </c>
      <c r="DF35" s="26">
        <f t="shared" ref="DF35:DG35" si="95">SUM(DF32:DF34)</f>
        <v>455</v>
      </c>
      <c r="DG35" s="26">
        <f t="shared" si="95"/>
        <v>158</v>
      </c>
      <c r="DH35" s="26">
        <f>SUM(DH32:DH34)</f>
        <v>277</v>
      </c>
      <c r="DI35" s="26">
        <f t="shared" ref="DI35:DJ35" si="96">SUM(DI32:DI34)</f>
        <v>435</v>
      </c>
      <c r="DJ35" s="26">
        <f t="shared" si="96"/>
        <v>113</v>
      </c>
      <c r="DK35" s="26">
        <f>SUM(DK32:DK34)</f>
        <v>199</v>
      </c>
      <c r="DL35" s="26">
        <f t="shared" ref="DL35:DM35" si="97">SUM(DL32:DL34)</f>
        <v>312</v>
      </c>
      <c r="DM35" s="26">
        <f t="shared" si="97"/>
        <v>118</v>
      </c>
      <c r="DN35" s="26">
        <f>SUM(DN32:DN34)</f>
        <v>213</v>
      </c>
      <c r="DO35" s="26">
        <f t="shared" ref="DO35:DP35" si="98">SUM(DO32:DO34)</f>
        <v>331</v>
      </c>
      <c r="DP35" s="26">
        <f t="shared" si="98"/>
        <v>110</v>
      </c>
      <c r="DQ35" s="26">
        <f>SUM(DQ32:DQ34)</f>
        <v>260</v>
      </c>
      <c r="DR35" s="26">
        <f t="shared" ref="DR35:DS35" si="99">SUM(DR32:DR34)</f>
        <v>370</v>
      </c>
      <c r="DS35" s="26">
        <f t="shared" si="99"/>
        <v>126</v>
      </c>
      <c r="DT35" s="26">
        <f>SUM(DT32:DT34)</f>
        <v>203</v>
      </c>
      <c r="DU35" s="26">
        <f t="shared" ref="DU35" si="100">SUM(DU32:DU34)</f>
        <v>329</v>
      </c>
    </row>
    <row r="36" spans="1:125" ht="13.5" customHeight="1" x14ac:dyDescent="0.25">
      <c r="A36" s="16"/>
      <c r="C36" s="2" t="s">
        <v>121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35"/>
      <c r="AM36" s="55" t="s">
        <v>121</v>
      </c>
      <c r="AN36" s="55"/>
      <c r="AO36" s="55"/>
      <c r="AP36" s="55"/>
      <c r="AQ36" s="55"/>
      <c r="AR36" s="55"/>
      <c r="AS36" s="55"/>
      <c r="AT36" s="55"/>
      <c r="AU36" s="55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</row>
    <row r="37" spans="1:125" ht="13.5" customHeight="1" x14ac:dyDescent="0.2">
      <c r="A37" s="16"/>
      <c r="D37" s="1" t="s">
        <v>64</v>
      </c>
      <c r="E37" s="2"/>
      <c r="F37" s="8"/>
      <c r="G37" s="8"/>
      <c r="H37" s="8"/>
      <c r="I37" s="8">
        <f>AX37</f>
        <v>82</v>
      </c>
      <c r="J37" s="8">
        <f>BA37</f>
        <v>94</v>
      </c>
      <c r="K37" s="8">
        <f>BD37</f>
        <v>87</v>
      </c>
      <c r="L37" s="8">
        <f>BG37</f>
        <v>83</v>
      </c>
      <c r="M37" s="8">
        <f>BJ37</f>
        <v>78</v>
      </c>
      <c r="N37" s="8">
        <f>BM37</f>
        <v>93</v>
      </c>
      <c r="O37" s="8">
        <f>BP37</f>
        <v>93</v>
      </c>
      <c r="P37" s="8">
        <f>BS37</f>
        <v>94</v>
      </c>
      <c r="Q37" s="8">
        <f>BV37</f>
        <v>115</v>
      </c>
      <c r="R37" s="8">
        <f>BY37</f>
        <v>135</v>
      </c>
      <c r="S37" s="8">
        <f>CB37</f>
        <v>144</v>
      </c>
      <c r="T37" s="8">
        <f t="shared" ref="T37" si="101">CE37</f>
        <v>173</v>
      </c>
      <c r="U37" s="8">
        <f>CH37</f>
        <v>173</v>
      </c>
      <c r="V37" s="8">
        <f>CK37</f>
        <v>160</v>
      </c>
      <c r="W37" s="8">
        <f>CN37</f>
        <v>184</v>
      </c>
      <c r="X37" s="8">
        <f>CQ37</f>
        <v>235</v>
      </c>
      <c r="Y37" s="8">
        <f>CT37</f>
        <v>308</v>
      </c>
      <c r="Z37" s="8">
        <f>CW37</f>
        <v>341</v>
      </c>
      <c r="AA37" s="8">
        <f>CZ37</f>
        <v>346</v>
      </c>
      <c r="AB37" s="8">
        <f>DC37</f>
        <v>364</v>
      </c>
      <c r="AC37" s="8">
        <f>DF37</f>
        <v>374</v>
      </c>
      <c r="AD37" s="8">
        <f>DI37</f>
        <v>435</v>
      </c>
      <c r="AE37" s="8">
        <f>DL37</f>
        <v>384</v>
      </c>
      <c r="AF37" s="8">
        <f>DO37</f>
        <v>404</v>
      </c>
      <c r="AG37" s="8">
        <f>DR37</f>
        <v>433</v>
      </c>
      <c r="AH37" s="8">
        <f>DU37</f>
        <v>485</v>
      </c>
      <c r="AI37" s="9"/>
      <c r="AJ37" s="8"/>
      <c r="AK37" s="1" t="s">
        <v>64</v>
      </c>
      <c r="AV37" s="26">
        <f>MU!AV37+UMKC!AV37+'S&amp;T'!AV37+UMSL!AV37</f>
        <v>36</v>
      </c>
      <c r="AW37" s="26">
        <f>MU!AW37+UMKC!AW37+'S&amp;T'!AW37+UMSL!AW37</f>
        <v>46</v>
      </c>
      <c r="AX37" s="26">
        <f>AV37+AW37</f>
        <v>82</v>
      </c>
      <c r="AY37" s="26">
        <f>MU!AY37+UMKC!AY37+'S&amp;T'!AY37+UMSL!AY37</f>
        <v>51</v>
      </c>
      <c r="AZ37" s="26">
        <f>MU!AZ37+UMKC!AZ37+'S&amp;T'!AZ37+UMSL!AZ37</f>
        <v>43</v>
      </c>
      <c r="BA37" s="26">
        <f>AY37+AZ37</f>
        <v>94</v>
      </c>
      <c r="BB37" s="26">
        <f>MU!BB37+UMKC!BB37+'S&amp;T'!BB37+UMSL!BB37</f>
        <v>38</v>
      </c>
      <c r="BC37" s="26">
        <f>MU!BC37+UMKC!BC37+'S&amp;T'!BC37+UMSL!BC37</f>
        <v>49</v>
      </c>
      <c r="BD37" s="26">
        <f>BB37+BC37</f>
        <v>87</v>
      </c>
      <c r="BE37" s="26">
        <f>MU!BE37+UMKC!BE37+'S&amp;T'!BE37+UMSL!BE37</f>
        <v>37</v>
      </c>
      <c r="BF37" s="26">
        <f>MU!BF37+UMKC!BF37+'S&amp;T'!BF37+UMSL!BF37</f>
        <v>46</v>
      </c>
      <c r="BG37" s="26">
        <f>BE37+BF37</f>
        <v>83</v>
      </c>
      <c r="BH37" s="26">
        <f>MU!BH37+UMKC!BH37+'S&amp;T'!BH37+UMSL!BH37</f>
        <v>39</v>
      </c>
      <c r="BI37" s="26">
        <f>MU!BI37+UMKC!BI37+'S&amp;T'!BI37+UMSL!BI37</f>
        <v>39</v>
      </c>
      <c r="BJ37" s="26">
        <f>BH37+BI37</f>
        <v>78</v>
      </c>
      <c r="BK37" s="26">
        <f>MU!BK37+UMKC!BK37+'S&amp;T'!BK37+UMSL!BK37</f>
        <v>41</v>
      </c>
      <c r="BL37" s="26">
        <f>MU!BL37+UMKC!BL37+'S&amp;T'!BL37+UMSL!BL37</f>
        <v>52</v>
      </c>
      <c r="BM37" s="26">
        <f>BK37+BL37</f>
        <v>93</v>
      </c>
      <c r="BN37" s="26">
        <f>MU!BN37+UMKC!BN37+'S&amp;T'!BN37+UMSL!BN37</f>
        <v>46</v>
      </c>
      <c r="BO37" s="26">
        <f>MU!BO37+UMKC!BO37+'S&amp;T'!BO37+UMSL!BO37</f>
        <v>47</v>
      </c>
      <c r="BP37" s="26">
        <f>BN37+BO37</f>
        <v>93</v>
      </c>
      <c r="BQ37" s="26">
        <f>MU!BQ37+UMKC!BQ37+'S&amp;T'!BQ37+UMSL!BQ37</f>
        <v>43</v>
      </c>
      <c r="BR37" s="26">
        <f>MU!BR37+UMKC!BR37+'S&amp;T'!BR37+UMSL!BR37</f>
        <v>51</v>
      </c>
      <c r="BS37" s="26">
        <f>BQ37+BR37</f>
        <v>94</v>
      </c>
      <c r="BT37" s="26">
        <f>MU!BT37+UMKC!BT37+'S&amp;T'!BT37+UMSL!BT37</f>
        <v>64</v>
      </c>
      <c r="BU37" s="26">
        <f>MU!BU37+UMKC!BU37+'S&amp;T'!BU37+UMSL!BU37</f>
        <v>51</v>
      </c>
      <c r="BV37" s="26">
        <f>BT37+BU37</f>
        <v>115</v>
      </c>
      <c r="BW37" s="26">
        <f>MU!BW37+UMKC!BW37+'S&amp;T'!BW37+UMSL!BW37</f>
        <v>70</v>
      </c>
      <c r="BX37" s="26">
        <f>MU!BX37+UMKC!BX37+'S&amp;T'!BX37+UMSL!BX37</f>
        <v>65</v>
      </c>
      <c r="BY37" s="26">
        <f>BW37+BX37</f>
        <v>135</v>
      </c>
      <c r="BZ37" s="26">
        <f>MU!BZ37+UMKC!BZ37+'S&amp;T'!BZ37+UMSL!BZ37</f>
        <v>69</v>
      </c>
      <c r="CA37" s="26">
        <f>MU!CA37+UMKC!CA37+'S&amp;T'!CA37+UMSL!CA37</f>
        <v>75</v>
      </c>
      <c r="CB37" s="26">
        <f>BZ37+CA37</f>
        <v>144</v>
      </c>
      <c r="CC37" s="26">
        <f>MU!CC37+UMKC!CC37+'S&amp;T'!CC37+UMSL!CC37</f>
        <v>91</v>
      </c>
      <c r="CD37" s="26">
        <f>MU!CD37+UMKC!CD37+'S&amp;T'!CD37+UMSL!CD37</f>
        <v>82</v>
      </c>
      <c r="CE37" s="26">
        <f>CC37+CD37</f>
        <v>173</v>
      </c>
      <c r="CF37" s="26">
        <f>MU!CF37+UMKC!CF37+'S&amp;T'!CF37+UMSL!CF37</f>
        <v>74</v>
      </c>
      <c r="CG37" s="26">
        <f>MU!CG37+UMKC!CG37+'S&amp;T'!CG37+UMSL!CG37</f>
        <v>99</v>
      </c>
      <c r="CH37" s="26">
        <f>CF37+CG37</f>
        <v>173</v>
      </c>
      <c r="CI37" s="26">
        <f>MU!CI37+UMKC!CI37+'S&amp;T'!CI37+UMSL!CI37</f>
        <v>79</v>
      </c>
      <c r="CJ37" s="26">
        <f>MU!CJ37+UMKC!CJ37+'S&amp;T'!CJ37+UMSL!CJ37</f>
        <v>81</v>
      </c>
      <c r="CK37" s="26">
        <f>CI37+CJ37</f>
        <v>160</v>
      </c>
      <c r="CL37" s="26">
        <f>MU!CL37+UMKC!CL37+'S&amp;T'!CL37+UMSL!CL37</f>
        <v>94</v>
      </c>
      <c r="CM37" s="26">
        <f>MU!CM37+UMKC!CM37+'S&amp;T'!CM37+UMSL!CM37</f>
        <v>90</v>
      </c>
      <c r="CN37" s="26">
        <f>CL37+CM37</f>
        <v>184</v>
      </c>
      <c r="CO37" s="26">
        <f>MU!CO37+UMKC!CO37+'S&amp;T'!CO37+UMSL!CO37</f>
        <v>114</v>
      </c>
      <c r="CP37" s="26">
        <f>MU!CP37+UMKC!CP37+'S&amp;T'!CP37+UMSL!CP37</f>
        <v>121</v>
      </c>
      <c r="CQ37" s="26">
        <f>CO37+CP37</f>
        <v>235</v>
      </c>
      <c r="CR37" s="26">
        <f>MU!CR37+UMKC!CR37+'S&amp;T'!CR37+UMSL!CR37</f>
        <v>150</v>
      </c>
      <c r="CS37" s="26">
        <f>MU!CS37+UMKC!CS37+'S&amp;T'!CS37+UMSL!CS37</f>
        <v>158</v>
      </c>
      <c r="CT37" s="26">
        <f>CR37+CS37</f>
        <v>308</v>
      </c>
      <c r="CU37" s="26">
        <f>MU!CU37+UMKC!CU37+'S&amp;T'!CU37+UMSL!CU37</f>
        <v>157</v>
      </c>
      <c r="CV37" s="26">
        <f>MU!CV37+UMKC!CV37+'S&amp;T'!CV37+UMSL!CV37</f>
        <v>184</v>
      </c>
      <c r="CW37" s="26">
        <f>CU37+CV37</f>
        <v>341</v>
      </c>
      <c r="CX37" s="26">
        <f>MU!CX37+UMKC!CX37+'S&amp;T'!CX37+UMSL!CX37</f>
        <v>155</v>
      </c>
      <c r="CY37" s="26">
        <f>MU!CY37+UMKC!CY37+'S&amp;T'!CY37+UMSL!CY37</f>
        <v>191</v>
      </c>
      <c r="CZ37" s="26">
        <f>CX37+CY37</f>
        <v>346</v>
      </c>
      <c r="DA37" s="26">
        <f>MU!DA37+UMKC!DA37+'S&amp;T'!DA37+UMSL!DA37</f>
        <v>186</v>
      </c>
      <c r="DB37" s="26">
        <f>MU!DB37+UMKC!DB37+'S&amp;T'!DB37+UMSL!DB37</f>
        <v>178</v>
      </c>
      <c r="DC37" s="26">
        <f>DA37+DB37</f>
        <v>364</v>
      </c>
      <c r="DD37" s="26">
        <f>MU!DD37+UMKC!DD37+'S&amp;T'!DD37+UMSL!DD37</f>
        <v>180</v>
      </c>
      <c r="DE37" s="26">
        <f>MU!DE37+UMKC!DE37+'S&amp;T'!DE37+UMSL!DE37</f>
        <v>194</v>
      </c>
      <c r="DF37" s="26">
        <f>DD37+DE37</f>
        <v>374</v>
      </c>
      <c r="DG37" s="26">
        <f>MU!DG37+UMKC!DG37+'S&amp;T'!DG37+UMSL!DG37</f>
        <v>209</v>
      </c>
      <c r="DH37" s="26">
        <f>MU!DH37+UMKC!DH37+'S&amp;T'!DH37+UMSL!DH37</f>
        <v>226</v>
      </c>
      <c r="DI37" s="26">
        <f>DG37+DH37</f>
        <v>435</v>
      </c>
      <c r="DJ37" s="26">
        <f>MU!DJ37+UMKC!DJ37+'S&amp;T'!DJ37+UMSL!DJ37</f>
        <v>197</v>
      </c>
      <c r="DK37" s="26">
        <f>MU!DK37+UMKC!DK37+'S&amp;T'!DK37+UMSL!DK37</f>
        <v>187</v>
      </c>
      <c r="DL37" s="26">
        <f>DJ37+DK37</f>
        <v>384</v>
      </c>
      <c r="DM37" s="26">
        <f>MU!DM37+UMKC!DM37+'S&amp;T'!DM37+UMSL!DM37</f>
        <v>178</v>
      </c>
      <c r="DN37" s="26">
        <f>MU!DN37+UMKC!DN37+'S&amp;T'!DN37+UMSL!DN37</f>
        <v>226</v>
      </c>
      <c r="DO37" s="26">
        <f>DM37+DN37</f>
        <v>404</v>
      </c>
      <c r="DP37" s="26">
        <f>MU!DP37+UMKC!DP37+'S&amp;T'!DP37+UMSL!DP37</f>
        <v>191</v>
      </c>
      <c r="DQ37" s="26">
        <f>MU!DQ37+UMKC!DQ37+'S&amp;T'!DQ37+UMSL!DQ37</f>
        <v>242</v>
      </c>
      <c r="DR37" s="26">
        <f>DP37+DQ37</f>
        <v>433</v>
      </c>
      <c r="DS37" s="26">
        <f>MU!DS37+UMKC!DS37+'S&amp;T'!DS37+UMSL!DS37</f>
        <v>216</v>
      </c>
      <c r="DT37" s="26">
        <f>MU!DT37+UMKC!DT37+'S&amp;T'!DT37+UMSL!DT37</f>
        <v>269</v>
      </c>
      <c r="DU37" s="26">
        <f>DS37+DT37</f>
        <v>485</v>
      </c>
    </row>
    <row r="38" spans="1:125" ht="13.5" customHeight="1" x14ac:dyDescent="0.2">
      <c r="A38" s="16"/>
      <c r="D38" s="11" t="s">
        <v>58</v>
      </c>
      <c r="E38" s="1" t="s">
        <v>59</v>
      </c>
      <c r="F38" s="11" t="str">
        <f>IF(AO37&gt;0,(AO38/AO37),"")</f>
        <v/>
      </c>
      <c r="G38" s="11" t="str">
        <f>IF(AR37&gt;0,(AR38/AR37),"")</f>
        <v/>
      </c>
      <c r="H38" s="11" t="str">
        <f>IF(AU37&gt;0,(AU38/AU37),"")</f>
        <v/>
      </c>
      <c r="I38" s="11">
        <f>IF(AX37&gt;0,(AX38/AX37),"")</f>
        <v>0.21951219512195122</v>
      </c>
      <c r="J38" s="11">
        <f>IF(BA37&gt;0,(BA38/BA37),"")</f>
        <v>0.11702127659574468</v>
      </c>
      <c r="K38" s="11">
        <f>IF(BD37&gt;0,(BD38/BD37),"")</f>
        <v>0.19540229885057472</v>
      </c>
      <c r="L38" s="11">
        <f>IF(BG37&gt;0,(BG38/BG37),"")</f>
        <v>0.19277108433734941</v>
      </c>
      <c r="M38" s="11">
        <f>IF(BJ37&gt;0,(BJ38/BJ37),"")</f>
        <v>0.24358974358974358</v>
      </c>
      <c r="N38" s="11">
        <f>IF(BM37&gt;0,(BM38/BM37),"")</f>
        <v>0.22580645161290322</v>
      </c>
      <c r="O38" s="11">
        <f>IF(BP37&gt;0,(BP38/BP37),"")</f>
        <v>0.22580645161290322</v>
      </c>
      <c r="P38" s="11">
        <f>IF(BS37&gt;0,(BS38/BS37),"")</f>
        <v>0.1702127659574468</v>
      </c>
      <c r="Q38" s="11">
        <f>IF(BV37&gt;0,(BV38/BV37),"")</f>
        <v>0.27826086956521739</v>
      </c>
      <c r="R38" s="11">
        <f>IF(BY37&gt;0,(BY38/BY37),"")</f>
        <v>0.13333333333333333</v>
      </c>
      <c r="S38" s="11">
        <f>IF(CB37&gt;0,(CB38/CB37),"")</f>
        <v>0.34027777777777779</v>
      </c>
      <c r="T38" s="11">
        <f t="shared" ref="T38" si="102">IF(CE37&gt;0,(CE38/CE37),"")</f>
        <v>0.23121387283236994</v>
      </c>
      <c r="U38" s="11">
        <f>IF(CH37&gt;0,(CH38/CH37),"")</f>
        <v>0.34104046242774566</v>
      </c>
      <c r="V38" s="11">
        <f>IF(CK37&gt;0,(CK38/CK37),"")</f>
        <v>0.41875000000000001</v>
      </c>
      <c r="W38" s="11">
        <f>CN38/CN$37</f>
        <v>0.38043478260869568</v>
      </c>
      <c r="X38" s="11">
        <f>CQ38/CQ$37</f>
        <v>0.30212765957446808</v>
      </c>
      <c r="Y38" s="11">
        <f>CT38/CT$37</f>
        <v>0.31168831168831168</v>
      </c>
      <c r="Z38" s="11">
        <f>CW38/CW$37</f>
        <v>0.33724340175953077</v>
      </c>
      <c r="AA38" s="11">
        <f>CZ38/CZ$37</f>
        <v>0.36416184971098264</v>
      </c>
      <c r="AB38" s="11">
        <f>DC38/DC$37</f>
        <v>0.37637362637362637</v>
      </c>
      <c r="AC38" s="11">
        <f>DF38/DF$37</f>
        <v>0.33957219251336901</v>
      </c>
      <c r="AD38" s="11">
        <f>DI38/DI$37</f>
        <v>0.33793103448275863</v>
      </c>
      <c r="AE38" s="11">
        <f>DL38/DL$37</f>
        <v>0.34375</v>
      </c>
      <c r="AF38" s="11">
        <f>DO38/DO$37</f>
        <v>0.37871287128712872</v>
      </c>
      <c r="AG38" s="11">
        <f>DR38/DR$37</f>
        <v>0.4110854503464203</v>
      </c>
      <c r="AH38" s="11">
        <f>DU38/DU$37</f>
        <v>0.39793814432989688</v>
      </c>
      <c r="AI38" s="33"/>
      <c r="AK38" s="11" t="s">
        <v>58</v>
      </c>
      <c r="AL38" s="1" t="s">
        <v>59</v>
      </c>
      <c r="AV38" s="26">
        <f>MU!AV38+UMKC!AV38+'S&amp;T'!AV38+UMSL!AV38</f>
        <v>5</v>
      </c>
      <c r="AW38" s="26">
        <f>MU!AW38+UMKC!AW38+'S&amp;T'!AW38+UMSL!AW38</f>
        <v>13</v>
      </c>
      <c r="AX38" s="26">
        <f t="shared" ref="AX38:AX40" si="103">AV38+AW38</f>
        <v>18</v>
      </c>
      <c r="AY38" s="26">
        <f>MU!AY38+UMKC!AY38+'S&amp;T'!AY38+UMSL!AY38</f>
        <v>6</v>
      </c>
      <c r="AZ38" s="26">
        <f>MU!AZ38+UMKC!AZ38+'S&amp;T'!AZ38+UMSL!AZ38</f>
        <v>5</v>
      </c>
      <c r="BA38" s="26">
        <f t="shared" ref="BA38:BA40" si="104">AY38+AZ38</f>
        <v>11</v>
      </c>
      <c r="BB38" s="26">
        <f>MU!BB38+UMKC!BB38+'S&amp;T'!BB38+UMSL!BB38</f>
        <v>3</v>
      </c>
      <c r="BC38" s="26">
        <f>MU!BC38+UMKC!BC38+'S&amp;T'!BC38+UMSL!BC38</f>
        <v>14</v>
      </c>
      <c r="BD38" s="26">
        <f t="shared" ref="BD38:BD40" si="105">BB38+BC38</f>
        <v>17</v>
      </c>
      <c r="BE38" s="26">
        <f>MU!BE38+UMKC!BE38+'S&amp;T'!BE38+UMSL!BE38</f>
        <v>3</v>
      </c>
      <c r="BF38" s="26">
        <f>MU!BF38+UMKC!BF38+'S&amp;T'!BF38+UMSL!BF38</f>
        <v>13</v>
      </c>
      <c r="BG38" s="26">
        <f t="shared" ref="BG38:BG40" si="106">BE38+BF38</f>
        <v>16</v>
      </c>
      <c r="BH38" s="26">
        <f>MU!BH38+UMKC!BH38+'S&amp;T'!BH38+UMSL!BH38</f>
        <v>7</v>
      </c>
      <c r="BI38" s="26">
        <f>MU!BI38+UMKC!BI38+'S&amp;T'!BI38+UMSL!BI38</f>
        <v>12</v>
      </c>
      <c r="BJ38" s="26">
        <f t="shared" ref="BJ38:BJ40" si="107">BH38+BI38</f>
        <v>19</v>
      </c>
      <c r="BK38" s="26">
        <f>MU!BK38+UMKC!BK38+'S&amp;T'!BK38+UMSL!BK38</f>
        <v>7</v>
      </c>
      <c r="BL38" s="26">
        <f>MU!BL38+UMKC!BL38+'S&amp;T'!BL38+UMSL!BL38</f>
        <v>14</v>
      </c>
      <c r="BM38" s="26">
        <f t="shared" ref="BM38:BM40" si="108">BK38+BL38</f>
        <v>21</v>
      </c>
      <c r="BN38" s="26">
        <f>MU!BN38+UMKC!BN38+'S&amp;T'!BN38+UMSL!BN38</f>
        <v>9</v>
      </c>
      <c r="BO38" s="26">
        <f>MU!BO38+UMKC!BO38+'S&amp;T'!BO38+UMSL!BO38</f>
        <v>12</v>
      </c>
      <c r="BP38" s="26">
        <f t="shared" ref="BP38:BP40" si="109">BN38+BO38</f>
        <v>21</v>
      </c>
      <c r="BQ38" s="26">
        <f>MU!BQ38+UMKC!BQ38+'S&amp;T'!BQ38+UMSL!BQ38</f>
        <v>4</v>
      </c>
      <c r="BR38" s="26">
        <f>MU!BR38+UMKC!BR38+'S&amp;T'!BR38+UMSL!BR38</f>
        <v>12</v>
      </c>
      <c r="BS38" s="26">
        <f t="shared" ref="BS38:BS40" si="110">BQ38+BR38</f>
        <v>16</v>
      </c>
      <c r="BT38" s="26">
        <f>MU!BT38+UMKC!BT38+'S&amp;T'!BT38+UMSL!BT38</f>
        <v>13</v>
      </c>
      <c r="BU38" s="26">
        <f>MU!BU38+UMKC!BU38+'S&amp;T'!BU38+UMSL!BU38</f>
        <v>19</v>
      </c>
      <c r="BV38" s="26">
        <f t="shared" ref="BV38:BV40" si="111">BT38+BU38</f>
        <v>32</v>
      </c>
      <c r="BW38" s="26">
        <f>MU!BW38+UMKC!BW38+'S&amp;T'!BW38+UMSL!BW38</f>
        <v>13</v>
      </c>
      <c r="BX38" s="26">
        <f>MU!BX38+UMKC!BX38+'S&amp;T'!BX38+UMSL!BX38</f>
        <v>5</v>
      </c>
      <c r="BY38" s="26">
        <f t="shared" ref="BY38:BY40" si="112">BW38+BX38</f>
        <v>18</v>
      </c>
      <c r="BZ38" s="26">
        <f>MU!BZ38+UMKC!BZ38+'S&amp;T'!BZ38+UMSL!BZ38</f>
        <v>21</v>
      </c>
      <c r="CA38" s="26">
        <f>MU!CA38+UMKC!CA38+'S&amp;T'!CA38+UMSL!CA38</f>
        <v>28</v>
      </c>
      <c r="CB38" s="26">
        <f t="shared" ref="CB38:CB39" si="113">BZ38+CA38</f>
        <v>49</v>
      </c>
      <c r="CC38" s="26">
        <f>MU!CC38+UMKC!CC38+'S&amp;T'!CC38+UMSL!CC38</f>
        <v>13</v>
      </c>
      <c r="CD38" s="26">
        <f>MU!CD38+UMKC!CD38+'S&amp;T'!CD38+UMSL!CD38</f>
        <v>27</v>
      </c>
      <c r="CE38" s="26">
        <f t="shared" ref="CE38:CE40" si="114">CC38+CD38</f>
        <v>40</v>
      </c>
      <c r="CF38" s="26">
        <f>MU!CF38+UMKC!CF38+'S&amp;T'!CF38+UMSL!CF38</f>
        <v>21</v>
      </c>
      <c r="CG38" s="26">
        <f>MU!CG38+UMKC!CG38+'S&amp;T'!CG38+UMSL!CG38</f>
        <v>38</v>
      </c>
      <c r="CH38" s="26">
        <f t="shared" ref="CH38:CH40" si="115">CF38+CG38</f>
        <v>59</v>
      </c>
      <c r="CI38" s="26">
        <f>MU!CI38+UMKC!CI38+'S&amp;T'!CI38+UMSL!CI38</f>
        <v>24</v>
      </c>
      <c r="CJ38" s="26">
        <f>MU!CJ38+UMKC!CJ38+'S&amp;T'!CJ38+UMSL!CJ38</f>
        <v>43</v>
      </c>
      <c r="CK38" s="26">
        <f t="shared" ref="CK38:CK40" si="116">CI38+CJ38</f>
        <v>67</v>
      </c>
      <c r="CL38" s="26">
        <f>MU!CL38+UMKC!CL38+'S&amp;T'!CL38+UMSL!CL38</f>
        <v>28</v>
      </c>
      <c r="CM38" s="26">
        <f>MU!CM38+UMKC!CM38+'S&amp;T'!CM38+UMSL!CM38</f>
        <v>42</v>
      </c>
      <c r="CN38" s="26">
        <f t="shared" ref="CN38" si="117">CL38+CM38</f>
        <v>70</v>
      </c>
      <c r="CO38" s="26">
        <f>MU!CO38+UMKC!CO38+'S&amp;T'!CO38+UMSL!CO38</f>
        <v>19</v>
      </c>
      <c r="CP38" s="26">
        <f>MU!CP38+UMKC!CP38+'S&amp;T'!CP38+UMSL!CP38</f>
        <v>52</v>
      </c>
      <c r="CQ38" s="26">
        <f t="shared" ref="CQ38" si="118">CO38+CP38</f>
        <v>71</v>
      </c>
      <c r="CR38" s="26">
        <f>MU!CR38+UMKC!CR38+'S&amp;T'!CR38+UMSL!CR38</f>
        <v>38</v>
      </c>
      <c r="CS38" s="26">
        <f>MU!CS38+UMKC!CS38+'S&amp;T'!CS38+UMSL!CS38</f>
        <v>58</v>
      </c>
      <c r="CT38" s="26">
        <f t="shared" ref="CT38" si="119">CR38+CS38</f>
        <v>96</v>
      </c>
      <c r="CU38" s="26">
        <f>MU!CU38+UMKC!CU38+'S&amp;T'!CU38+UMSL!CU38</f>
        <v>45</v>
      </c>
      <c r="CV38" s="26">
        <f>MU!CV38+UMKC!CV38+'S&amp;T'!CV38+UMSL!CV38</f>
        <v>70</v>
      </c>
      <c r="CW38" s="26">
        <f t="shared" ref="CW38" si="120">CU38+CV38</f>
        <v>115</v>
      </c>
      <c r="CX38" s="26">
        <f>MU!CX38+UMKC!CX38+'S&amp;T'!CX38+UMSL!CX38</f>
        <v>40</v>
      </c>
      <c r="CY38" s="26">
        <f>MU!CY38+UMKC!CY38+'S&amp;T'!CY38+UMSL!CY38</f>
        <v>86</v>
      </c>
      <c r="CZ38" s="26">
        <f t="shared" ref="CZ38" si="121">CX38+CY38</f>
        <v>126</v>
      </c>
      <c r="DA38" s="26">
        <f>MU!DA38+UMKC!DA38+'S&amp;T'!DA38+UMSL!DA38</f>
        <v>49</v>
      </c>
      <c r="DB38" s="26">
        <f>MU!DB38+UMKC!DB38+'S&amp;T'!DB38+UMSL!DB38</f>
        <v>88</v>
      </c>
      <c r="DC38" s="26">
        <f t="shared" ref="DC38" si="122">DA38+DB38</f>
        <v>137</v>
      </c>
      <c r="DD38" s="26">
        <f>MU!DD38+UMKC!DD38+'S&amp;T'!DD38+UMSL!DD38</f>
        <v>49</v>
      </c>
      <c r="DE38" s="26">
        <f>MU!DE38+UMKC!DE38+'S&amp;T'!DE38+UMSL!DE38</f>
        <v>78</v>
      </c>
      <c r="DF38" s="26">
        <f t="shared" ref="DF38" si="123">DD38+DE38</f>
        <v>127</v>
      </c>
      <c r="DG38" s="26">
        <f>MU!DG38+UMKC!DG38+'S&amp;T'!DG38+UMSL!DG38</f>
        <v>52</v>
      </c>
      <c r="DH38" s="26">
        <f>MU!DH38+UMKC!DH38+'S&amp;T'!DH38+UMSL!DH38</f>
        <v>95</v>
      </c>
      <c r="DI38" s="26">
        <f t="shared" ref="DI38" si="124">DG38+DH38</f>
        <v>147</v>
      </c>
      <c r="DJ38" s="26">
        <f>MU!DJ38+UMKC!DJ38+'S&amp;T'!DJ38+UMSL!DJ38</f>
        <v>51</v>
      </c>
      <c r="DK38" s="26">
        <f>MU!DK38+UMKC!DK38+'S&amp;T'!DK38+UMSL!DK38</f>
        <v>81</v>
      </c>
      <c r="DL38" s="26">
        <f t="shared" ref="DL38" si="125">DJ38+DK38</f>
        <v>132</v>
      </c>
      <c r="DM38" s="26">
        <f>MU!DM38+UMKC!DM38+'S&amp;T'!DM38+UMSL!DM38</f>
        <v>55</v>
      </c>
      <c r="DN38" s="26">
        <f>MU!DN38+UMKC!DN38+'S&amp;T'!DN38+UMSL!DN38</f>
        <v>98</v>
      </c>
      <c r="DO38" s="26">
        <f t="shared" ref="DO38" si="126">DM38+DN38</f>
        <v>153</v>
      </c>
      <c r="DP38" s="26">
        <f>MU!DP38+UMKC!DP38+'S&amp;T'!DP38+UMSL!DP38</f>
        <v>67</v>
      </c>
      <c r="DQ38" s="26">
        <f>MU!DQ38+UMKC!DQ38+'S&amp;T'!DQ38+UMSL!DQ38</f>
        <v>111</v>
      </c>
      <c r="DR38" s="26">
        <f t="shared" ref="DR38" si="127">DP38+DQ38</f>
        <v>178</v>
      </c>
      <c r="DS38" s="26">
        <f>MU!DS38+UMKC!DS38+'S&amp;T'!DS38+UMSL!DS38</f>
        <v>69</v>
      </c>
      <c r="DT38" s="26">
        <f>MU!DT38+UMKC!DT38+'S&amp;T'!DT38+UMSL!DT38</f>
        <v>124</v>
      </c>
      <c r="DU38" s="26">
        <f t="shared" ref="DU38" si="128">DS38+DT38</f>
        <v>193</v>
      </c>
    </row>
    <row r="39" spans="1:125" ht="13.5" customHeight="1" x14ac:dyDescent="0.2">
      <c r="A39" s="16"/>
      <c r="E39" s="1" t="s">
        <v>60</v>
      </c>
      <c r="F39" s="11" t="str">
        <f>IF(AO37&gt;0,(AO39/AO37),"")</f>
        <v/>
      </c>
      <c r="G39" s="11" t="str">
        <f>IF(AR37&gt;0,(AR39/AR37),"")</f>
        <v/>
      </c>
      <c r="H39" s="11" t="str">
        <f>IF(AU37&gt;0,(AU39/AU37),"")</f>
        <v/>
      </c>
      <c r="I39" s="11">
        <f>IF(AX37&gt;0,(AX39/AX37),"")</f>
        <v>0.14634146341463414</v>
      </c>
      <c r="J39" s="11">
        <f>IF(BA37&gt;0,(BA39/BA37),"")</f>
        <v>0.19148936170212766</v>
      </c>
      <c r="K39" s="11">
        <f>IF(BD37&gt;0,(BD39/BD37),"")</f>
        <v>0.22988505747126436</v>
      </c>
      <c r="L39" s="11">
        <f>IF(BG37&gt;0,(BG39/BG37),"")</f>
        <v>0.21686746987951808</v>
      </c>
      <c r="M39" s="11">
        <f>IF(BJ37&gt;0,(BJ39/BJ37),"")</f>
        <v>0.16666666666666666</v>
      </c>
      <c r="N39" s="11">
        <f>IF(BM37&gt;0,(BM39/BM37),"")</f>
        <v>0.24731182795698925</v>
      </c>
      <c r="O39" s="11">
        <f>IF(BP37&gt;0,(BP39/BP37),"")</f>
        <v>0.24731182795698925</v>
      </c>
      <c r="P39" s="11">
        <f>IF(BS37&gt;0,(BS39/BS37),"")</f>
        <v>0.15957446808510639</v>
      </c>
      <c r="Q39" s="11">
        <f>IF(BV37&gt;0,(BV39/BV37),"")</f>
        <v>0.25217391304347825</v>
      </c>
      <c r="R39" s="11">
        <f>IF(BY37&gt;0,(BY39/BY37),"")</f>
        <v>0.2</v>
      </c>
      <c r="S39" s="11">
        <f>IF(CB37&gt;0,(CB39/CB37),"")</f>
        <v>0.1736111111111111</v>
      </c>
      <c r="T39" s="11">
        <f t="shared" ref="T39" si="129">IF(CE37&gt;0,(CE39/CE37),"")</f>
        <v>0.23121387283236994</v>
      </c>
      <c r="U39" s="11">
        <f>IF(CH37&gt;0,(CH39/CH37),"")</f>
        <v>0.21965317919075145</v>
      </c>
      <c r="V39" s="11">
        <f>IF(CK37&gt;0,(CK39/CK37),"")</f>
        <v>0.2</v>
      </c>
      <c r="W39" s="11">
        <f t="shared" ref="W39:W41" si="130">CN39/CN$37</f>
        <v>0.1358695652173913</v>
      </c>
      <c r="X39" s="11">
        <f>CQ39/CQ$37</f>
        <v>0.1702127659574468</v>
      </c>
      <c r="Y39" s="11">
        <f>CT39/CT$37</f>
        <v>0.21103896103896103</v>
      </c>
      <c r="Z39" s="11">
        <f t="shared" ref="Z39" si="131">CW39/CW$37</f>
        <v>0.21700879765395895</v>
      </c>
      <c r="AA39" s="11">
        <f t="shared" ref="AA39:AA41" si="132">CZ39/CZ$37</f>
        <v>0.19075144508670519</v>
      </c>
      <c r="AB39" s="11">
        <f t="shared" ref="AB39:AB41" si="133">DC39/DC$37</f>
        <v>0.20054945054945056</v>
      </c>
      <c r="AC39" s="11">
        <f t="shared" ref="AC39:AC41" si="134">DF39/DF$37</f>
        <v>0.20320855614973263</v>
      </c>
      <c r="AD39" s="11">
        <f t="shared" ref="AD39:AD41" si="135">DI39/DI$37</f>
        <v>0.2045977011494253</v>
      </c>
      <c r="AE39" s="11">
        <f t="shared" ref="AE39:AE40" si="136">DL39/DL$37</f>
        <v>0.20572916666666666</v>
      </c>
      <c r="AF39" s="11">
        <f t="shared" ref="AF39:AF40" si="137">DO39/DO$37</f>
        <v>0.15841584158415842</v>
      </c>
      <c r="AG39" s="11">
        <f t="shared" ref="AG39:AG40" si="138">DR39/DR$37</f>
        <v>0.16859122401847576</v>
      </c>
      <c r="AH39" s="11">
        <f>DU39/DU$37</f>
        <v>0.20412371134020618</v>
      </c>
      <c r="AI39" s="33"/>
      <c r="AL39" s="1" t="s">
        <v>60</v>
      </c>
      <c r="AV39" s="26">
        <f>MU!AV39+UMKC!AV39+'S&amp;T'!AV39+UMSL!AV39</f>
        <v>5</v>
      </c>
      <c r="AW39" s="26">
        <f>MU!AW39+UMKC!AW39+'S&amp;T'!AW39+UMSL!AW39</f>
        <v>7</v>
      </c>
      <c r="AX39" s="26">
        <f t="shared" si="103"/>
        <v>12</v>
      </c>
      <c r="AY39" s="26">
        <f>MU!AY39+UMKC!AY39+'S&amp;T'!AY39+UMSL!AY39</f>
        <v>13</v>
      </c>
      <c r="AZ39" s="26">
        <f>MU!AZ39+UMKC!AZ39+'S&amp;T'!AZ39+UMSL!AZ39</f>
        <v>5</v>
      </c>
      <c r="BA39" s="26">
        <f t="shared" si="104"/>
        <v>18</v>
      </c>
      <c r="BB39" s="26">
        <f>MU!BB39+UMKC!BB39+'S&amp;T'!BB39+UMSL!BB39</f>
        <v>10</v>
      </c>
      <c r="BC39" s="26">
        <f>MU!BC39+UMKC!BC39+'S&amp;T'!BC39+UMSL!BC39</f>
        <v>10</v>
      </c>
      <c r="BD39" s="26">
        <f t="shared" si="105"/>
        <v>20</v>
      </c>
      <c r="BE39" s="26">
        <f>MU!BE39+UMKC!BE39+'S&amp;T'!BE39+UMSL!BE39</f>
        <v>5</v>
      </c>
      <c r="BF39" s="26">
        <f>MU!BF39+UMKC!BF39+'S&amp;T'!BF39+UMSL!BF39</f>
        <v>13</v>
      </c>
      <c r="BG39" s="26">
        <f t="shared" si="106"/>
        <v>18</v>
      </c>
      <c r="BH39" s="26">
        <f>MU!BH39+UMKC!BH39+'S&amp;T'!BH39+UMSL!BH39</f>
        <v>7</v>
      </c>
      <c r="BI39" s="26">
        <f>MU!BI39+UMKC!BI39+'S&amp;T'!BI39+UMSL!BI39</f>
        <v>6</v>
      </c>
      <c r="BJ39" s="26">
        <f t="shared" si="107"/>
        <v>13</v>
      </c>
      <c r="BK39" s="26">
        <f>MU!BK39+UMKC!BK39+'S&amp;T'!BK39+UMSL!BK39</f>
        <v>10</v>
      </c>
      <c r="BL39" s="26">
        <f>MU!BL39+UMKC!BL39+'S&amp;T'!BL39+UMSL!BL39</f>
        <v>13</v>
      </c>
      <c r="BM39" s="26">
        <f t="shared" si="108"/>
        <v>23</v>
      </c>
      <c r="BN39" s="26">
        <f>MU!BN39+UMKC!BN39+'S&amp;T'!BN39+UMSL!BN39</f>
        <v>14</v>
      </c>
      <c r="BO39" s="26">
        <f>MU!BO39+UMKC!BO39+'S&amp;T'!BO39+UMSL!BO39</f>
        <v>9</v>
      </c>
      <c r="BP39" s="26">
        <f t="shared" si="109"/>
        <v>23</v>
      </c>
      <c r="BQ39" s="26">
        <f>MU!BQ39+UMKC!BQ39+'S&amp;T'!BQ39+UMSL!BQ39</f>
        <v>7</v>
      </c>
      <c r="BR39" s="26">
        <f>MU!BR39+UMKC!BR39+'S&amp;T'!BR39+UMSL!BR39</f>
        <v>8</v>
      </c>
      <c r="BS39" s="26">
        <f t="shared" si="110"/>
        <v>15</v>
      </c>
      <c r="BT39" s="26">
        <f>MU!BT39+UMKC!BT39+'S&amp;T'!BT39+UMSL!BT39</f>
        <v>16</v>
      </c>
      <c r="BU39" s="26">
        <f>MU!BU39+UMKC!BU39+'S&amp;T'!BU39+UMSL!BU39</f>
        <v>13</v>
      </c>
      <c r="BV39" s="26">
        <f t="shared" si="111"/>
        <v>29</v>
      </c>
      <c r="BW39" s="26">
        <f>MU!BW39+UMKC!BW39+'S&amp;T'!BW39+UMSL!BW39</f>
        <v>16</v>
      </c>
      <c r="BX39" s="26">
        <f>MU!BX39+UMKC!BX39+'S&amp;T'!BX39+UMSL!BX39</f>
        <v>11</v>
      </c>
      <c r="BY39" s="26">
        <f t="shared" si="112"/>
        <v>27</v>
      </c>
      <c r="BZ39" s="26">
        <f>MU!BZ39+UMKC!BZ39+'S&amp;T'!BZ39+UMSL!BZ39</f>
        <v>13</v>
      </c>
      <c r="CA39" s="26">
        <f>MU!CA39+UMKC!CA39+'S&amp;T'!CA39+UMSL!CA39</f>
        <v>12</v>
      </c>
      <c r="CB39" s="26">
        <f t="shared" si="113"/>
        <v>25</v>
      </c>
      <c r="CC39" s="26">
        <f>MU!CC39+UMKC!CC39+'S&amp;T'!CC39+UMSL!CC39</f>
        <v>21</v>
      </c>
      <c r="CD39" s="26">
        <f>MU!CD39+UMKC!CD39+'S&amp;T'!CD39+UMSL!CD39</f>
        <v>19</v>
      </c>
      <c r="CE39" s="26">
        <f t="shared" si="114"/>
        <v>40</v>
      </c>
      <c r="CF39" s="26">
        <f>MU!CF39+UMKC!CF39+'S&amp;T'!CF39+UMSL!CF39</f>
        <v>19</v>
      </c>
      <c r="CG39" s="26">
        <f>MU!CG39+UMKC!CG39+'S&amp;T'!CG39+UMSL!CG39</f>
        <v>19</v>
      </c>
      <c r="CH39" s="26">
        <f t="shared" si="115"/>
        <v>38</v>
      </c>
      <c r="CI39" s="26">
        <f>MU!CI39+UMKC!CI39+'S&amp;T'!CI39+UMSL!CI39</f>
        <v>19</v>
      </c>
      <c r="CJ39" s="26">
        <f>MU!CJ39+UMKC!CJ39+'S&amp;T'!CJ39+UMSL!CJ39</f>
        <v>13</v>
      </c>
      <c r="CK39" s="26">
        <f t="shared" si="116"/>
        <v>32</v>
      </c>
      <c r="CL39" s="26">
        <f>MU!CL39+UMKC!CL39+'S&amp;T'!CL39+UMSL!CL39</f>
        <v>15</v>
      </c>
      <c r="CM39" s="26">
        <f>MU!CM39+UMKC!CM39+'S&amp;T'!CM39+UMSL!CM39</f>
        <v>10</v>
      </c>
      <c r="CN39" s="26">
        <f>CL39+CM39</f>
        <v>25</v>
      </c>
      <c r="CO39" s="26">
        <f>MU!CO39+UMKC!CO39+'S&amp;T'!CO39+UMSL!CO39</f>
        <v>21</v>
      </c>
      <c r="CP39" s="26">
        <f>MU!CP39+UMKC!CP39+'S&amp;T'!CP39+UMSL!CP39</f>
        <v>19</v>
      </c>
      <c r="CQ39" s="26">
        <f>CO39+CP39</f>
        <v>40</v>
      </c>
      <c r="CR39" s="26">
        <f>MU!CR39+UMKC!CR39+'S&amp;T'!CR39+UMSL!CR39</f>
        <v>34</v>
      </c>
      <c r="CS39" s="26">
        <f>MU!CS39+UMKC!CS39+'S&amp;T'!CS39+UMSL!CS39</f>
        <v>31</v>
      </c>
      <c r="CT39" s="26">
        <f>CR39+CS39</f>
        <v>65</v>
      </c>
      <c r="CU39" s="26">
        <f>MU!CU39+UMKC!CU39+'S&amp;T'!CU39+UMSL!CU39</f>
        <v>37</v>
      </c>
      <c r="CV39" s="26">
        <f>MU!CV39+UMKC!CV39+'S&amp;T'!CV39+UMSL!CV39</f>
        <v>37</v>
      </c>
      <c r="CW39" s="26">
        <f>CU39+CV39</f>
        <v>74</v>
      </c>
      <c r="CX39" s="26">
        <f>MU!CX39+UMKC!CX39+'S&amp;T'!CX39+UMSL!CX39</f>
        <v>35</v>
      </c>
      <c r="CY39" s="26">
        <f>MU!CY39+UMKC!CY39+'S&amp;T'!CY39+UMSL!CY39</f>
        <v>31</v>
      </c>
      <c r="CZ39" s="26">
        <f>CX39+CY39</f>
        <v>66</v>
      </c>
      <c r="DA39" s="26">
        <f>MU!DA39+UMKC!DA39+'S&amp;T'!DA39+UMSL!DA39</f>
        <v>41</v>
      </c>
      <c r="DB39" s="26">
        <f>MU!DB39+UMKC!DB39+'S&amp;T'!DB39+UMSL!DB39</f>
        <v>32</v>
      </c>
      <c r="DC39" s="26">
        <f>DA39+DB39</f>
        <v>73</v>
      </c>
      <c r="DD39" s="26">
        <f>MU!DD39+UMKC!DD39+'S&amp;T'!DD39+UMSL!DD39</f>
        <v>40</v>
      </c>
      <c r="DE39" s="26">
        <f>MU!DE39+UMKC!DE39+'S&amp;T'!DE39+UMSL!DE39</f>
        <v>36</v>
      </c>
      <c r="DF39" s="26">
        <f>DD39+DE39</f>
        <v>76</v>
      </c>
      <c r="DG39" s="26">
        <f>MU!DG39+UMKC!DG39+'S&amp;T'!DG39+UMSL!DG39</f>
        <v>50</v>
      </c>
      <c r="DH39" s="26">
        <f>MU!DH39+UMKC!DH39+'S&amp;T'!DH39+UMSL!DH39</f>
        <v>39</v>
      </c>
      <c r="DI39" s="26">
        <f>DG39+DH39</f>
        <v>89</v>
      </c>
      <c r="DJ39" s="26">
        <f>MU!DJ39+UMKC!DJ39+'S&amp;T'!DJ39+UMSL!DJ39</f>
        <v>45</v>
      </c>
      <c r="DK39" s="26">
        <f>MU!DK39+UMKC!DK39+'S&amp;T'!DK39+UMSL!DK39</f>
        <v>34</v>
      </c>
      <c r="DL39" s="26">
        <f>DJ39+DK39</f>
        <v>79</v>
      </c>
      <c r="DM39" s="26">
        <f>MU!DM39+UMKC!DM39+'S&amp;T'!DM39+UMSL!DM39</f>
        <v>34</v>
      </c>
      <c r="DN39" s="26">
        <f>MU!DN39+UMKC!DN39+'S&amp;T'!DN39+UMSL!DN39</f>
        <v>30</v>
      </c>
      <c r="DO39" s="26">
        <f>DM39+DN39</f>
        <v>64</v>
      </c>
      <c r="DP39" s="26">
        <f>MU!DP39+UMKC!DP39+'S&amp;T'!DP39+UMSL!DP39</f>
        <v>41</v>
      </c>
      <c r="DQ39" s="26">
        <f>MU!DQ39+UMKC!DQ39+'S&amp;T'!DQ39+UMSL!DQ39</f>
        <v>32</v>
      </c>
      <c r="DR39" s="26">
        <f>DP39+DQ39</f>
        <v>73</v>
      </c>
      <c r="DS39" s="26">
        <f>MU!DS39+UMKC!DS39+'S&amp;T'!DS39+UMSL!DS39</f>
        <v>53</v>
      </c>
      <c r="DT39" s="26">
        <f>MU!DT39+UMKC!DT39+'S&amp;T'!DT39+UMSL!DT39</f>
        <v>46</v>
      </c>
      <c r="DU39" s="26">
        <f>DS39+DT39</f>
        <v>99</v>
      </c>
    </row>
    <row r="40" spans="1:125" ht="13.5" customHeight="1" x14ac:dyDescent="0.2">
      <c r="A40" s="16"/>
      <c r="E40" s="1" t="s">
        <v>61</v>
      </c>
      <c r="F40" s="13" t="str">
        <f>IF(AO37&gt;0,(AO40/AO37),"")</f>
        <v/>
      </c>
      <c r="G40" s="13" t="str">
        <f>IF(AR37&gt;0,(AR40/AR37),"")</f>
        <v/>
      </c>
      <c r="H40" s="13" t="str">
        <f>IF(AU37&gt;0,(AU40/AU37),"")</f>
        <v/>
      </c>
      <c r="I40" s="13">
        <f>IF(AX37&gt;0,(AX40/AX37),"")</f>
        <v>7.3170731707317069E-2</v>
      </c>
      <c r="J40" s="13">
        <f>IF(BA37&gt;0,(BA40/BA37),"")</f>
        <v>0.10638297872340426</v>
      </c>
      <c r="K40" s="13">
        <f>IF(BD37&gt;0,(BD40/BD37),"")</f>
        <v>0.14942528735632185</v>
      </c>
      <c r="L40" s="13">
        <f>IF(BG37&gt;0,(BG40/BG37),"")</f>
        <v>7.2289156626506021E-2</v>
      </c>
      <c r="M40" s="13">
        <f>IF(BJ37&gt;0,(BJ40/BJ37),"")</f>
        <v>7.6923076923076927E-2</v>
      </c>
      <c r="N40" s="13">
        <f>IF(BM37&gt;0,(BM40/BM37),"")</f>
        <v>8.6021505376344093E-2</v>
      </c>
      <c r="O40" s="13">
        <f>IF(BP37&gt;0,(BP40/BP37),"")</f>
        <v>6.4516129032258063E-2</v>
      </c>
      <c r="P40" s="13">
        <f>IF(BS37&gt;0,(BS40/BS37),"")</f>
        <v>6.3829787234042548E-2</v>
      </c>
      <c r="Q40" s="13">
        <f>IF(BV37&gt;0,(BV40/BV37),"")</f>
        <v>9.5652173913043481E-2</v>
      </c>
      <c r="R40" s="13">
        <f>IF(BY37&gt;0,(BY40/BY37),"")</f>
        <v>5.185185185185185E-2</v>
      </c>
      <c r="S40" s="13">
        <f>IF(CB37&gt;0,(CB40/CB37),"")</f>
        <v>5.5555555555555552E-2</v>
      </c>
      <c r="T40" s="13">
        <f t="shared" ref="T40" si="139">IF(CE37&gt;0,(CE40/CE37),"")</f>
        <v>6.358381502890173E-2</v>
      </c>
      <c r="U40" s="13">
        <f>IF(CH37&gt;0,(CH40/CH37),"")</f>
        <v>5.2023121387283239E-2</v>
      </c>
      <c r="V40" s="13">
        <f>IF(CK37&gt;0,(CK40/CK37),"")</f>
        <v>4.3749999999999997E-2</v>
      </c>
      <c r="W40" s="13">
        <f t="shared" si="130"/>
        <v>3.2608695652173912E-2</v>
      </c>
      <c r="X40" s="13">
        <f>CQ40/CQ$37</f>
        <v>4.6808510638297871E-2</v>
      </c>
      <c r="Y40" s="13">
        <f>CT40/CT$37</f>
        <v>4.5454545454545456E-2</v>
      </c>
      <c r="Z40" s="13">
        <f>CW40/CW$37</f>
        <v>4.398826979472141E-2</v>
      </c>
      <c r="AA40" s="13">
        <f t="shared" si="132"/>
        <v>3.1791907514450865E-2</v>
      </c>
      <c r="AB40" s="13">
        <f t="shared" si="133"/>
        <v>3.2967032967032968E-2</v>
      </c>
      <c r="AC40" s="13">
        <f t="shared" si="134"/>
        <v>4.5454545454545456E-2</v>
      </c>
      <c r="AD40" s="13">
        <f t="shared" si="135"/>
        <v>5.057471264367816E-2</v>
      </c>
      <c r="AE40" s="13">
        <f t="shared" si="136"/>
        <v>5.2083333333333336E-2</v>
      </c>
      <c r="AF40" s="13">
        <f t="shared" si="137"/>
        <v>4.9504950495049507E-2</v>
      </c>
      <c r="AG40" s="13">
        <f t="shared" si="138"/>
        <v>3.9260969976905313E-2</v>
      </c>
      <c r="AH40" s="13">
        <f>DU40/DU$37</f>
        <v>3.711340206185567E-2</v>
      </c>
      <c r="AI40" s="33"/>
      <c r="AL40" s="1" t="s">
        <v>61</v>
      </c>
      <c r="AV40" s="26">
        <f>MU!AV40+UMKC!AV40+'S&amp;T'!AV40+UMSL!AV40</f>
        <v>5</v>
      </c>
      <c r="AW40" s="26">
        <f>MU!AW40+UMKC!AW40+'S&amp;T'!AW40+UMSL!AW40</f>
        <v>1</v>
      </c>
      <c r="AX40" s="26">
        <f t="shared" si="103"/>
        <v>6</v>
      </c>
      <c r="AY40" s="26">
        <f>MU!AY40+UMKC!AY40+'S&amp;T'!AY40+UMSL!AY40</f>
        <v>6</v>
      </c>
      <c r="AZ40" s="26">
        <f>MU!AZ40+UMKC!AZ40+'S&amp;T'!AZ40+UMSL!AZ40</f>
        <v>4</v>
      </c>
      <c r="BA40" s="26">
        <f t="shared" si="104"/>
        <v>10</v>
      </c>
      <c r="BB40" s="26">
        <f>MU!BB40+UMKC!BB40+'S&amp;T'!BB40+UMSL!BB40</f>
        <v>7</v>
      </c>
      <c r="BC40" s="26">
        <f>MU!BC40+UMKC!BC40+'S&amp;T'!BC40+UMSL!BC40</f>
        <v>6</v>
      </c>
      <c r="BD40" s="26">
        <f t="shared" si="105"/>
        <v>13</v>
      </c>
      <c r="BE40" s="26">
        <f>MU!BE40+UMKC!BE40+'S&amp;T'!BE40+UMSL!BE40</f>
        <v>6</v>
      </c>
      <c r="BF40" s="26">
        <f>MU!BF40+UMKC!BF40+'S&amp;T'!BF40+UMSL!BF40</f>
        <v>0</v>
      </c>
      <c r="BG40" s="26">
        <f t="shared" si="106"/>
        <v>6</v>
      </c>
      <c r="BH40" s="26">
        <f>MU!BH40+UMKC!BH40+'S&amp;T'!BH40+UMSL!BH40</f>
        <v>4</v>
      </c>
      <c r="BI40" s="26">
        <f>MU!BI40+UMKC!BI40+'S&amp;T'!BI40+UMSL!BI40</f>
        <v>2</v>
      </c>
      <c r="BJ40" s="26">
        <f t="shared" si="107"/>
        <v>6</v>
      </c>
      <c r="BK40" s="26">
        <f>MU!BK40+UMKC!BK40+'S&amp;T'!BK40+UMSL!BK40</f>
        <v>7</v>
      </c>
      <c r="BL40" s="26">
        <f>MU!BL40+UMKC!BL40+'S&amp;T'!BL40+UMSL!BL40</f>
        <v>1</v>
      </c>
      <c r="BM40" s="26">
        <f t="shared" si="108"/>
        <v>8</v>
      </c>
      <c r="BN40" s="26">
        <f>MU!BN40+UMKC!BN40+'S&amp;T'!BN40+UMSL!BN40</f>
        <v>4</v>
      </c>
      <c r="BO40" s="26">
        <f>MU!BO40+UMKC!BO40+'S&amp;T'!BO40+UMSL!BO40</f>
        <v>2</v>
      </c>
      <c r="BP40" s="26">
        <f t="shared" si="109"/>
        <v>6</v>
      </c>
      <c r="BQ40" s="26">
        <f>MU!BQ40+UMKC!BQ40+'S&amp;T'!BQ40+UMSL!BQ40</f>
        <v>3</v>
      </c>
      <c r="BR40" s="26">
        <f>MU!BR40+UMKC!BR40+'S&amp;T'!BR40+UMSL!BR40</f>
        <v>3</v>
      </c>
      <c r="BS40" s="26">
        <f t="shared" si="110"/>
        <v>6</v>
      </c>
      <c r="BT40" s="26">
        <f>MU!BT40+UMKC!BT40+'S&amp;T'!BT40+UMSL!BT40</f>
        <v>6</v>
      </c>
      <c r="BU40" s="26">
        <f>MU!BU40+UMKC!BU40+'S&amp;T'!BU40+UMSL!BU40</f>
        <v>5</v>
      </c>
      <c r="BV40" s="26">
        <f t="shared" si="111"/>
        <v>11</v>
      </c>
      <c r="BW40" s="26">
        <f>MU!BW40+UMKC!BW40+'S&amp;T'!BW40+UMSL!BW40</f>
        <v>5</v>
      </c>
      <c r="BX40" s="26">
        <f>MU!BX40+UMKC!BX40+'S&amp;T'!BX40+UMSL!BX40</f>
        <v>2</v>
      </c>
      <c r="BY40" s="26">
        <f t="shared" si="112"/>
        <v>7</v>
      </c>
      <c r="BZ40" s="26">
        <f>MU!BZ40+UMKC!BZ40+'S&amp;T'!BZ40+UMSL!BZ40</f>
        <v>4</v>
      </c>
      <c r="CA40" s="26">
        <f>MU!CA40+UMKC!CA40+'S&amp;T'!CA40+UMSL!CA40</f>
        <v>4</v>
      </c>
      <c r="CB40" s="26">
        <f>BZ40+CA40</f>
        <v>8</v>
      </c>
      <c r="CC40" s="26">
        <f>MU!CC40+UMKC!CC40+'S&amp;T'!CC40+UMSL!CC40</f>
        <v>8</v>
      </c>
      <c r="CD40" s="26">
        <f>MU!CD40+UMKC!CD40+'S&amp;T'!CD40+UMSL!CD40</f>
        <v>3</v>
      </c>
      <c r="CE40" s="26">
        <f t="shared" si="114"/>
        <v>11</v>
      </c>
      <c r="CF40" s="26">
        <f>MU!CF40+UMKC!CF40+'S&amp;T'!CF40+UMSL!CF40</f>
        <v>4</v>
      </c>
      <c r="CG40" s="26">
        <f>MU!CG40+UMKC!CG40+'S&amp;T'!CG40+UMSL!CG40</f>
        <v>5</v>
      </c>
      <c r="CH40" s="26">
        <f t="shared" si="115"/>
        <v>9</v>
      </c>
      <c r="CI40" s="26">
        <f>MU!CI40+UMKC!CI40+'S&amp;T'!CI40+UMSL!CI40</f>
        <v>5</v>
      </c>
      <c r="CJ40" s="26">
        <f>MU!CJ40+UMKC!CJ40+'S&amp;T'!CJ40+UMSL!CJ40</f>
        <v>2</v>
      </c>
      <c r="CK40" s="26">
        <f t="shared" si="116"/>
        <v>7</v>
      </c>
      <c r="CL40" s="26">
        <f>MU!CL40+UMKC!CL40+'S&amp;T'!CL40+UMSL!CL40</f>
        <v>5</v>
      </c>
      <c r="CM40" s="26">
        <f>MU!CM40+UMKC!CM40+'S&amp;T'!CM40+UMSL!CM40</f>
        <v>1</v>
      </c>
      <c r="CN40" s="26">
        <f>CL40+CM40</f>
        <v>6</v>
      </c>
      <c r="CO40" s="26">
        <f>MU!CO40+UMKC!CO40+'S&amp;T'!CO40+UMSL!CO40</f>
        <v>6</v>
      </c>
      <c r="CP40" s="26">
        <f>MU!CP40+UMKC!CP40+'S&amp;T'!CP40+UMSL!CP40</f>
        <v>5</v>
      </c>
      <c r="CQ40" s="26">
        <f>CO40+CP40</f>
        <v>11</v>
      </c>
      <c r="CR40" s="26">
        <f>MU!CR40+UMKC!CR40+'S&amp;T'!CR40+UMSL!CR40</f>
        <v>6</v>
      </c>
      <c r="CS40" s="26">
        <f>MU!CS40+UMKC!CS40+'S&amp;T'!CS40+UMSL!CS40</f>
        <v>8</v>
      </c>
      <c r="CT40" s="26">
        <f>CR40+CS40</f>
        <v>14</v>
      </c>
      <c r="CU40" s="26">
        <f>MU!CU40+UMKC!CU40+'S&amp;T'!CU40+UMSL!CU40</f>
        <v>9</v>
      </c>
      <c r="CV40" s="26">
        <f>MU!CV40+UMKC!CV40+'S&amp;T'!CV40+UMSL!CV40</f>
        <v>6</v>
      </c>
      <c r="CW40" s="26">
        <f>CU40+CV40</f>
        <v>15</v>
      </c>
      <c r="CX40" s="26">
        <f>MU!CX40+UMKC!CX40+'S&amp;T'!CX40+UMSL!CX40</f>
        <v>8</v>
      </c>
      <c r="CY40" s="26">
        <f>MU!CY40+UMKC!CY40+'S&amp;T'!CY40+UMSL!CY40</f>
        <v>3</v>
      </c>
      <c r="CZ40" s="26">
        <f>CX40+CY40</f>
        <v>11</v>
      </c>
      <c r="DA40" s="26">
        <f>MU!DA40+UMKC!DA40+'S&amp;T'!DA40+UMSL!DA40</f>
        <v>10</v>
      </c>
      <c r="DB40" s="26">
        <f>MU!DB40+UMKC!DB40+'S&amp;T'!DB40+UMSL!DB40</f>
        <v>2</v>
      </c>
      <c r="DC40" s="26">
        <f>DA40+DB40</f>
        <v>12</v>
      </c>
      <c r="DD40" s="26">
        <f>MU!DD40+UMKC!DD40+'S&amp;T'!DD40+UMSL!DD40</f>
        <v>9</v>
      </c>
      <c r="DE40" s="26">
        <f>MU!DE40+UMKC!DE40+'S&amp;T'!DE40+UMSL!DE40</f>
        <v>8</v>
      </c>
      <c r="DF40" s="26">
        <f>DD40+DE40</f>
        <v>17</v>
      </c>
      <c r="DG40" s="26">
        <f>MU!DG40+UMKC!DG40+'S&amp;T'!DG40+UMSL!DG40</f>
        <v>10</v>
      </c>
      <c r="DH40" s="26">
        <f>MU!DH40+UMKC!DH40+'S&amp;T'!DH40+UMSL!DH40</f>
        <v>12</v>
      </c>
      <c r="DI40" s="26">
        <f>DG40+DH40</f>
        <v>22</v>
      </c>
      <c r="DJ40" s="26">
        <f>MU!DJ40+UMKC!DJ40+'S&amp;T'!DJ40+UMSL!DJ40</f>
        <v>16</v>
      </c>
      <c r="DK40" s="26">
        <f>MU!DK40+UMKC!DK40+'S&amp;T'!DK40+UMSL!DK40</f>
        <v>4</v>
      </c>
      <c r="DL40" s="26">
        <f>DJ40+DK40</f>
        <v>20</v>
      </c>
      <c r="DM40" s="26">
        <f>MU!DM40+UMKC!DM40+'S&amp;T'!DM40+UMSL!DM40</f>
        <v>10</v>
      </c>
      <c r="DN40" s="26">
        <f>MU!DN40+UMKC!DN40+'S&amp;T'!DN40+UMSL!DN40</f>
        <v>10</v>
      </c>
      <c r="DO40" s="26">
        <f>DM40+DN40</f>
        <v>20</v>
      </c>
      <c r="DP40" s="26">
        <f>MU!DP40+UMKC!DP40+'S&amp;T'!DP40+UMSL!DP40</f>
        <v>9</v>
      </c>
      <c r="DQ40" s="26">
        <f>MU!DQ40+UMKC!DQ40+'S&amp;T'!DQ40+UMSL!DQ40</f>
        <v>8</v>
      </c>
      <c r="DR40" s="26">
        <f>DP40+DQ40</f>
        <v>17</v>
      </c>
      <c r="DS40" s="26">
        <f>MU!DS40+UMKC!DS40+'S&amp;T'!DS40+UMSL!DS40</f>
        <v>12</v>
      </c>
      <c r="DT40" s="26">
        <f>MU!DT40+UMKC!DT40+'S&amp;T'!DT40+UMSL!DT40</f>
        <v>6</v>
      </c>
      <c r="DU40" s="26">
        <f>DS40+DT40</f>
        <v>18</v>
      </c>
    </row>
    <row r="41" spans="1:125" ht="13.5" customHeight="1" x14ac:dyDescent="0.2">
      <c r="A41" s="16"/>
      <c r="E41" s="2"/>
      <c r="F41" s="11" t="str">
        <f>IF(AO37&gt;0,(AO41/AO37),"")</f>
        <v/>
      </c>
      <c r="G41" s="11" t="str">
        <f>IF(AR37&gt;0,(AR41/AR37),"")</f>
        <v/>
      </c>
      <c r="H41" s="11" t="str">
        <f>IF(AU37&gt;0,(AU41/AU37),"")</f>
        <v/>
      </c>
      <c r="I41" s="11">
        <f>IF(AX37&gt;0,(AX41/AX37),"")</f>
        <v>0.43902439024390244</v>
      </c>
      <c r="J41" s="11">
        <f>IF(BA37&gt;0,(BA41/BA37),"")</f>
        <v>0.41489361702127658</v>
      </c>
      <c r="K41" s="11">
        <f>IF(BD37&gt;0,(BD41/BD37),"")</f>
        <v>0.57471264367816088</v>
      </c>
      <c r="L41" s="11">
        <f>IF(BG37&gt;0,(BG41/BG37),"")</f>
        <v>0.48192771084337349</v>
      </c>
      <c r="M41" s="11">
        <f>IF(BJ37&gt;0,(BJ41/BJ37),"")</f>
        <v>0.48717948717948717</v>
      </c>
      <c r="N41" s="11">
        <f>IF(BM37&gt;0,(BM41/BM37),"")</f>
        <v>0.55913978494623651</v>
      </c>
      <c r="O41" s="11">
        <f>IF(BP37&gt;0,(BP41/BP37),"")</f>
        <v>0.5376344086021505</v>
      </c>
      <c r="P41" s="11">
        <f>IF(BS37&gt;0,(BS41/BS37),"")</f>
        <v>0.39361702127659576</v>
      </c>
      <c r="Q41" s="11">
        <f>IF(BV37&gt;0,(BV41/BV37),"")</f>
        <v>0.62608695652173918</v>
      </c>
      <c r="R41" s="11">
        <f>IF(BY37&gt;0,(BY41/BY37),"")</f>
        <v>0.38518518518518519</v>
      </c>
      <c r="S41" s="11">
        <f>IF(CB37&gt;0,(CB41/CB37),"")</f>
        <v>0.56944444444444442</v>
      </c>
      <c r="T41" s="11">
        <f t="shared" ref="T41" si="140">IF(CE37&gt;0,(CE41/CE37),"")</f>
        <v>0.52601156069364163</v>
      </c>
      <c r="U41" s="11">
        <f>IF(CH37&gt;0,(CH41/CH37),"")</f>
        <v>0.61271676300578037</v>
      </c>
      <c r="V41" s="11">
        <f>IF(CK37&gt;0,(CK41/CK37),"")</f>
        <v>0.66249999999999998</v>
      </c>
      <c r="W41" s="11">
        <f t="shared" si="130"/>
        <v>0.54891304347826086</v>
      </c>
      <c r="X41" s="11">
        <f>CQ41/CQ$37</f>
        <v>0.51914893617021274</v>
      </c>
      <c r="Y41" s="11">
        <f>CT41/CT$37</f>
        <v>0.56818181818181823</v>
      </c>
      <c r="Z41" s="11">
        <f>CW41/CW$37</f>
        <v>0.59824046920821117</v>
      </c>
      <c r="AA41" s="11">
        <f t="shared" si="132"/>
        <v>0.58670520231213874</v>
      </c>
      <c r="AB41" s="11">
        <f t="shared" si="133"/>
        <v>0.60989010989010994</v>
      </c>
      <c r="AC41" s="11">
        <f t="shared" si="134"/>
        <v>0.58823529411764708</v>
      </c>
      <c r="AD41" s="11">
        <f t="shared" si="135"/>
        <v>0.59310344827586203</v>
      </c>
      <c r="AE41" s="11">
        <f>DL41/DL$37</f>
        <v>0.6015625</v>
      </c>
      <c r="AF41" s="11">
        <f>DO41/DO$37</f>
        <v>0.5866336633663366</v>
      </c>
      <c r="AG41" s="11">
        <f>DR41/DR$37</f>
        <v>0.61893764434180143</v>
      </c>
      <c r="AH41" s="11">
        <f>DU41/DU$37</f>
        <v>0.63917525773195871</v>
      </c>
      <c r="AI41" s="34"/>
      <c r="AL41" s="5" t="s">
        <v>87</v>
      </c>
      <c r="AV41" s="26">
        <f t="shared" ref="AV41:CJ41" si="141">SUM(AV38:AV40)</f>
        <v>15</v>
      </c>
      <c r="AW41" s="26">
        <f t="shared" si="141"/>
        <v>21</v>
      </c>
      <c r="AX41" s="26">
        <f t="shared" si="141"/>
        <v>36</v>
      </c>
      <c r="AY41" s="26">
        <f t="shared" si="141"/>
        <v>25</v>
      </c>
      <c r="AZ41" s="26">
        <f t="shared" si="141"/>
        <v>14</v>
      </c>
      <c r="BA41" s="26">
        <f t="shared" si="141"/>
        <v>39</v>
      </c>
      <c r="BB41" s="26">
        <f t="shared" si="141"/>
        <v>20</v>
      </c>
      <c r="BC41" s="26">
        <f t="shared" si="141"/>
        <v>30</v>
      </c>
      <c r="BD41" s="26">
        <f t="shared" si="141"/>
        <v>50</v>
      </c>
      <c r="BE41" s="26">
        <f t="shared" si="141"/>
        <v>14</v>
      </c>
      <c r="BF41" s="26">
        <f t="shared" si="141"/>
        <v>26</v>
      </c>
      <c r="BG41" s="26">
        <f t="shared" si="141"/>
        <v>40</v>
      </c>
      <c r="BH41" s="26">
        <f t="shared" si="141"/>
        <v>18</v>
      </c>
      <c r="BI41" s="26">
        <f t="shared" si="141"/>
        <v>20</v>
      </c>
      <c r="BJ41" s="26">
        <f t="shared" si="141"/>
        <v>38</v>
      </c>
      <c r="BK41" s="26">
        <f t="shared" si="141"/>
        <v>24</v>
      </c>
      <c r="BL41" s="26">
        <f t="shared" si="141"/>
        <v>28</v>
      </c>
      <c r="BM41" s="26">
        <f t="shared" si="141"/>
        <v>52</v>
      </c>
      <c r="BN41" s="26">
        <f t="shared" si="141"/>
        <v>27</v>
      </c>
      <c r="BO41" s="26">
        <f t="shared" si="141"/>
        <v>23</v>
      </c>
      <c r="BP41" s="26">
        <f t="shared" si="141"/>
        <v>50</v>
      </c>
      <c r="BQ41" s="26">
        <f t="shared" si="141"/>
        <v>14</v>
      </c>
      <c r="BR41" s="26">
        <f t="shared" si="141"/>
        <v>23</v>
      </c>
      <c r="BS41" s="26">
        <f t="shared" si="141"/>
        <v>37</v>
      </c>
      <c r="BT41" s="26">
        <f t="shared" si="141"/>
        <v>35</v>
      </c>
      <c r="BU41" s="26">
        <f t="shared" si="141"/>
        <v>37</v>
      </c>
      <c r="BV41" s="26">
        <f t="shared" si="141"/>
        <v>72</v>
      </c>
      <c r="BW41" s="26">
        <f t="shared" si="141"/>
        <v>34</v>
      </c>
      <c r="BX41" s="26">
        <f t="shared" si="141"/>
        <v>18</v>
      </c>
      <c r="BY41" s="26">
        <f t="shared" si="141"/>
        <v>52</v>
      </c>
      <c r="BZ41" s="26">
        <f t="shared" si="141"/>
        <v>38</v>
      </c>
      <c r="CA41" s="26">
        <f t="shared" si="141"/>
        <v>44</v>
      </c>
      <c r="CB41" s="26">
        <f t="shared" si="141"/>
        <v>82</v>
      </c>
      <c r="CC41" s="26">
        <f t="shared" si="141"/>
        <v>42</v>
      </c>
      <c r="CD41" s="26">
        <f t="shared" si="141"/>
        <v>49</v>
      </c>
      <c r="CE41" s="26">
        <f t="shared" si="141"/>
        <v>91</v>
      </c>
      <c r="CF41" s="26">
        <f t="shared" si="141"/>
        <v>44</v>
      </c>
      <c r="CG41" s="26">
        <f t="shared" si="141"/>
        <v>62</v>
      </c>
      <c r="CH41" s="26">
        <f t="shared" si="141"/>
        <v>106</v>
      </c>
      <c r="CI41" s="26">
        <f t="shared" si="141"/>
        <v>48</v>
      </c>
      <c r="CJ41" s="26">
        <f t="shared" si="141"/>
        <v>58</v>
      </c>
      <c r="CK41" s="26">
        <f>SUM(CK38:CK40)</f>
        <v>106</v>
      </c>
      <c r="CL41" s="26">
        <f t="shared" ref="CL41" si="142">SUM(CL38:CL40)</f>
        <v>48</v>
      </c>
      <c r="CM41" s="26">
        <f>SUM(CM38:CM40)</f>
        <v>53</v>
      </c>
      <c r="CN41" s="26">
        <f t="shared" ref="CN41:CO41" si="143">SUM(CN38:CN40)</f>
        <v>101</v>
      </c>
      <c r="CO41" s="26">
        <f t="shared" si="143"/>
        <v>46</v>
      </c>
      <c r="CP41" s="26">
        <f>SUM(CP38:CP40)</f>
        <v>76</v>
      </c>
      <c r="CQ41" s="26">
        <f t="shared" ref="CQ41:CR41" si="144">SUM(CQ38:CQ40)</f>
        <v>122</v>
      </c>
      <c r="CR41" s="26">
        <f t="shared" si="144"/>
        <v>78</v>
      </c>
      <c r="CS41" s="26">
        <f>SUM(CS38:CS40)</f>
        <v>97</v>
      </c>
      <c r="CT41" s="26">
        <f t="shared" ref="CT41:CU41" si="145">SUM(CT38:CT40)</f>
        <v>175</v>
      </c>
      <c r="CU41" s="26">
        <f t="shared" si="145"/>
        <v>91</v>
      </c>
      <c r="CV41" s="26">
        <f>SUM(CV38:CV40)</f>
        <v>113</v>
      </c>
      <c r="CW41" s="26">
        <f t="shared" ref="CW41:CX41" si="146">SUM(CW38:CW40)</f>
        <v>204</v>
      </c>
      <c r="CX41" s="26">
        <f t="shared" si="146"/>
        <v>83</v>
      </c>
      <c r="CY41" s="26">
        <f>SUM(CY38:CY40)</f>
        <v>120</v>
      </c>
      <c r="CZ41" s="26">
        <f t="shared" ref="CZ41:DA41" si="147">SUM(CZ38:CZ40)</f>
        <v>203</v>
      </c>
      <c r="DA41" s="26">
        <f t="shared" si="147"/>
        <v>100</v>
      </c>
      <c r="DB41" s="26">
        <f>SUM(DB38:DB40)</f>
        <v>122</v>
      </c>
      <c r="DC41" s="26">
        <f t="shared" ref="DC41:DD41" si="148">SUM(DC38:DC40)</f>
        <v>222</v>
      </c>
      <c r="DD41" s="26">
        <f t="shared" si="148"/>
        <v>98</v>
      </c>
      <c r="DE41" s="26">
        <f>SUM(DE38:DE40)</f>
        <v>122</v>
      </c>
      <c r="DF41" s="26">
        <f t="shared" ref="DF41:DG41" si="149">SUM(DF38:DF40)</f>
        <v>220</v>
      </c>
      <c r="DG41" s="26">
        <f t="shared" si="149"/>
        <v>112</v>
      </c>
      <c r="DH41" s="26">
        <f>SUM(DH38:DH40)</f>
        <v>146</v>
      </c>
      <c r="DI41" s="26">
        <f t="shared" ref="DI41:DJ41" si="150">SUM(DI38:DI40)</f>
        <v>258</v>
      </c>
      <c r="DJ41" s="26">
        <f t="shared" si="150"/>
        <v>112</v>
      </c>
      <c r="DK41" s="26">
        <f>SUM(DK38:DK40)</f>
        <v>119</v>
      </c>
      <c r="DL41" s="26">
        <f t="shared" ref="DL41:DM41" si="151">SUM(DL38:DL40)</f>
        <v>231</v>
      </c>
      <c r="DM41" s="26">
        <f t="shared" si="151"/>
        <v>99</v>
      </c>
      <c r="DN41" s="26">
        <f>SUM(DN38:DN40)</f>
        <v>138</v>
      </c>
      <c r="DO41" s="26">
        <f t="shared" ref="DO41:DP41" si="152">SUM(DO38:DO40)</f>
        <v>237</v>
      </c>
      <c r="DP41" s="26">
        <f t="shared" si="152"/>
        <v>117</v>
      </c>
      <c r="DQ41" s="26">
        <f>SUM(DQ38:DQ40)</f>
        <v>151</v>
      </c>
      <c r="DR41" s="26">
        <f t="shared" ref="DR41:DS41" si="153">SUM(DR38:DR40)</f>
        <v>268</v>
      </c>
      <c r="DS41" s="26">
        <f t="shared" si="153"/>
        <v>134</v>
      </c>
      <c r="DT41" s="26">
        <f>SUM(DT38:DT40)</f>
        <v>176</v>
      </c>
      <c r="DU41" s="26">
        <f t="shared" ref="DU41" si="154">SUM(DU38:DU40)</f>
        <v>310</v>
      </c>
    </row>
    <row r="42" spans="1:125" ht="13.5" customHeight="1" x14ac:dyDescent="0.25">
      <c r="A42" s="16"/>
      <c r="C42" s="2" t="s">
        <v>116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33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R42" s="55" t="s">
        <v>116</v>
      </c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</row>
    <row r="43" spans="1:125" ht="13.5" customHeight="1" x14ac:dyDescent="0.2">
      <c r="A43" s="16"/>
      <c r="D43" s="1" t="s">
        <v>64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">
        <f>CT43</f>
        <v>2235</v>
      </c>
      <c r="Z43" s="8">
        <f>CW43</f>
        <v>2367</v>
      </c>
      <c r="AA43" s="8">
        <f>CZ43</f>
        <v>2376</v>
      </c>
      <c r="AB43" s="8">
        <f>DC43</f>
        <v>2250</v>
      </c>
      <c r="AC43" s="8">
        <f>DF43</f>
        <v>2251</v>
      </c>
      <c r="AD43" s="8">
        <f>DI43</f>
        <v>2129</v>
      </c>
      <c r="AE43" s="8">
        <f>DL43</f>
        <v>1907</v>
      </c>
      <c r="AF43" s="8">
        <f>DO43</f>
        <v>1876</v>
      </c>
      <c r="AG43" s="8">
        <f>DR43</f>
        <v>2174</v>
      </c>
      <c r="AH43" s="8">
        <f>DU43</f>
        <v>2152</v>
      </c>
      <c r="AI43" s="33"/>
      <c r="AK43" s="1" t="s">
        <v>64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R43" s="26"/>
      <c r="CT43" s="26">
        <f>MU!CT43+UMKC!CT43+'S&amp;T'!CT43+UMSL!CT43</f>
        <v>2235</v>
      </c>
      <c r="CW43" s="26">
        <f>MU!CW43+UMKC!CW43+'S&amp;T'!CW43+UMSL!CW43</f>
        <v>2367</v>
      </c>
      <c r="CZ43" s="26">
        <f>MU!CZ43+UMKC!CZ43+'S&amp;T'!CZ43+UMSL!CZ43</f>
        <v>2376</v>
      </c>
      <c r="DC43" s="26">
        <f>MU!DC43+UMKC!DC43+'S&amp;T'!DC43+UMSL!DC43</f>
        <v>2250</v>
      </c>
      <c r="DF43" s="26">
        <f>MU!DF43+UMKC!DF43+'S&amp;T'!DF43+UMSL!DF43</f>
        <v>2251</v>
      </c>
      <c r="DI43" s="26">
        <f>MU!DI43+UMKC!DI43+'S&amp;T'!DI43+UMSL!DI43</f>
        <v>2129</v>
      </c>
      <c r="DL43" s="26">
        <f>MU!DL43+UMKC!DL43+'S&amp;T'!DL43+UMSL!DL43</f>
        <v>1907</v>
      </c>
      <c r="DO43" s="26">
        <f>MU!DO43+UMKC!DO43+'S&amp;T'!DO43+UMSL!DO43</f>
        <v>1876</v>
      </c>
      <c r="DR43" s="26">
        <f>MU!DR43+UMKC!DR43+'S&amp;T'!DR43+UMSL!DR43</f>
        <v>2174</v>
      </c>
      <c r="DU43" s="26">
        <f>MU!DU43+UMKC!DU43+'S&amp;T'!DU43+UMSL!DU43</f>
        <v>2152</v>
      </c>
    </row>
    <row r="44" spans="1:125" ht="13.5" customHeight="1" x14ac:dyDescent="0.2">
      <c r="A44" s="16"/>
      <c r="D44" s="11" t="s">
        <v>117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>
        <f>CT44/CT43</f>
        <v>0.51006711409395977</v>
      </c>
      <c r="Z44" s="11">
        <f>CW44/CW43</f>
        <v>0.50105618926911699</v>
      </c>
      <c r="AA44" s="11">
        <f>CZ44/CZ43</f>
        <v>0.50462962962962965</v>
      </c>
      <c r="AB44" s="11">
        <f>DC44/DC43</f>
        <v>0.53644444444444439</v>
      </c>
      <c r="AC44" s="11">
        <f>DF44/DF43</f>
        <v>0.56108396268325189</v>
      </c>
      <c r="AD44" s="11">
        <f>DI44/DI43</f>
        <v>0.55753875058713009</v>
      </c>
      <c r="AE44" s="11">
        <f>DL44/DL43</f>
        <v>0.54063974829575245</v>
      </c>
      <c r="AF44" s="11">
        <f>DO44/DO43</f>
        <v>0.57782515991471217</v>
      </c>
      <c r="AG44" s="11">
        <f>DR44/DR43</f>
        <v>0.56945722171113156</v>
      </c>
      <c r="AH44" s="11">
        <f>DU44/DU43</f>
        <v>0.59386617100371752</v>
      </c>
      <c r="AI44" s="33"/>
      <c r="AK44" s="11" t="s">
        <v>117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T44" s="26">
        <f>MU!CT44+UMKC!CT44+'S&amp;T'!CT44+UMSL!CT44</f>
        <v>1140</v>
      </c>
      <c r="CW44" s="26">
        <f>MU!CW44+UMKC!CW44+'S&amp;T'!CW44+UMSL!CW44</f>
        <v>1186</v>
      </c>
      <c r="CZ44" s="26">
        <f>MU!CZ44+UMKC!CZ44+'S&amp;T'!CZ44+UMSL!CZ44</f>
        <v>1199</v>
      </c>
      <c r="DC44" s="26">
        <f>MU!DC44+UMKC!DC44+'S&amp;T'!DC44+UMSL!DC44</f>
        <v>1207</v>
      </c>
      <c r="DF44" s="26">
        <f>MU!DF44+UMKC!DF44+'S&amp;T'!DF44+UMSL!DF44</f>
        <v>1263</v>
      </c>
      <c r="DI44" s="26">
        <f>MU!DI44+UMKC!DI44+'S&amp;T'!DI44+UMSL!DI44</f>
        <v>1187</v>
      </c>
      <c r="DL44" s="26">
        <f>MU!DL44+UMKC!DL44+'S&amp;T'!DL44+UMSL!DL44</f>
        <v>1031</v>
      </c>
      <c r="DO44" s="26">
        <f>MU!DO44+UMKC!DO44+'S&amp;T'!DO44+UMSL!DO44</f>
        <v>1084</v>
      </c>
      <c r="DR44" s="26">
        <f>MU!DR44+UMKC!DR44+'S&amp;T'!DR44+UMSL!DR44</f>
        <v>1238</v>
      </c>
      <c r="DU44" s="26">
        <f>MU!DU44+UMKC!DU44+'S&amp;T'!DU44+UMSL!DU44</f>
        <v>1278</v>
      </c>
    </row>
    <row r="45" spans="1:125" ht="13.5" customHeight="1" thickBot="1" x14ac:dyDescent="0.25">
      <c r="A45" s="16"/>
      <c r="B45" s="3"/>
      <c r="C45" s="3"/>
      <c r="D45" s="3"/>
      <c r="E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I45" s="33"/>
      <c r="BN45" s="1"/>
      <c r="BO45" s="14"/>
      <c r="BP45" s="14"/>
      <c r="BQ45" s="1"/>
      <c r="BR45" s="14"/>
      <c r="BS45" s="14"/>
      <c r="BT45" s="1"/>
      <c r="BU45" s="14"/>
      <c r="BV45" s="14"/>
      <c r="BW45" s="1"/>
      <c r="BX45" s="14"/>
      <c r="BY45" s="14"/>
      <c r="BZ45" s="1"/>
      <c r="CA45" s="14"/>
      <c r="CB45" s="14"/>
      <c r="CC45" s="1"/>
      <c r="CD45" s="14"/>
      <c r="CE45" s="14"/>
      <c r="CM45" s="14"/>
      <c r="CN45" s="14"/>
      <c r="CP45" s="14"/>
      <c r="CQ45" s="14"/>
      <c r="CS45" s="14"/>
      <c r="CT45" s="14"/>
      <c r="CV45" s="14"/>
      <c r="CW45" s="14"/>
      <c r="CY45" s="14"/>
      <c r="CZ45" s="14"/>
      <c r="DB45" s="14"/>
      <c r="DC45" s="14"/>
      <c r="DE45" s="14"/>
      <c r="DF45" s="14"/>
      <c r="DH45" s="14"/>
      <c r="DI45" s="14"/>
      <c r="DK45" s="14"/>
      <c r="DL45" s="14"/>
      <c r="DN45" s="14"/>
      <c r="DO45" s="14"/>
      <c r="DQ45" s="14"/>
      <c r="DR45" s="14"/>
      <c r="DT45" s="14"/>
      <c r="DU45" s="14"/>
    </row>
    <row r="46" spans="1:125" ht="13.5" customHeight="1" thickTop="1" x14ac:dyDescent="0.2">
      <c r="A46" s="16"/>
      <c r="B46" s="2"/>
      <c r="C46" s="2"/>
      <c r="D46" s="2"/>
      <c r="E46" s="2"/>
      <c r="O46" s="5" t="s">
        <v>69</v>
      </c>
      <c r="P46" s="5" t="s">
        <v>68</v>
      </c>
      <c r="Q46" s="5" t="s">
        <v>39</v>
      </c>
      <c r="R46" s="5" t="s">
        <v>38</v>
      </c>
      <c r="S46" s="5" t="s">
        <v>37</v>
      </c>
      <c r="T46" s="5" t="s">
        <v>36</v>
      </c>
      <c r="U46" s="5" t="s">
        <v>35</v>
      </c>
      <c r="V46" s="5" t="s">
        <v>33</v>
      </c>
      <c r="W46" s="5" t="s">
        <v>32</v>
      </c>
      <c r="X46" s="5" t="s">
        <v>31</v>
      </c>
      <c r="Y46" s="5" t="s">
        <v>30</v>
      </c>
      <c r="Z46" s="5" t="s">
        <v>29</v>
      </c>
      <c r="AA46" s="5" t="s">
        <v>28</v>
      </c>
      <c r="AB46" s="5" t="s">
        <v>27</v>
      </c>
      <c r="AC46" s="5" t="s">
        <v>89</v>
      </c>
      <c r="AD46" s="5" t="s">
        <v>95</v>
      </c>
      <c r="AE46" s="5" t="s">
        <v>98</v>
      </c>
      <c r="AF46" s="5" t="s">
        <v>101</v>
      </c>
      <c r="AI46" s="17"/>
      <c r="BC46" s="40"/>
      <c r="BD46" s="40"/>
      <c r="BF46" s="40"/>
      <c r="BG46" s="40"/>
      <c r="BI46" s="40"/>
      <c r="BJ46" s="40"/>
      <c r="BL46" s="40"/>
      <c r="BM46" s="40"/>
      <c r="BN46" s="55" t="s">
        <v>49</v>
      </c>
      <c r="BO46" s="55"/>
      <c r="BP46" s="55"/>
      <c r="BQ46" s="55" t="s">
        <v>50</v>
      </c>
      <c r="BR46" s="55"/>
      <c r="BS46" s="55"/>
      <c r="BT46" s="55" t="s">
        <v>51</v>
      </c>
      <c r="BU46" s="55"/>
      <c r="BV46" s="55"/>
      <c r="BW46" s="55" t="s">
        <v>52</v>
      </c>
      <c r="BX46" s="55"/>
      <c r="BY46" s="55"/>
      <c r="BZ46" s="55" t="s">
        <v>53</v>
      </c>
      <c r="CA46" s="55"/>
      <c r="CB46" s="55"/>
      <c r="CC46" s="55" t="s">
        <v>54</v>
      </c>
      <c r="CD46" s="55"/>
      <c r="CE46" s="55"/>
      <c r="CF46" s="55" t="s">
        <v>55</v>
      </c>
      <c r="CG46" s="55"/>
      <c r="CH46" s="55"/>
      <c r="CI46" s="55" t="s">
        <v>26</v>
      </c>
      <c r="CJ46" s="55"/>
      <c r="CK46" s="55"/>
      <c r="CL46" s="55" t="s">
        <v>90</v>
      </c>
      <c r="CM46" s="55"/>
      <c r="CN46" s="55"/>
      <c r="CO46" s="55" t="s">
        <v>96</v>
      </c>
      <c r="CP46" s="55"/>
      <c r="CQ46" s="55"/>
      <c r="CR46" s="55" t="s">
        <v>100</v>
      </c>
      <c r="CS46" s="55"/>
      <c r="CT46" s="55"/>
      <c r="CU46" s="55" t="s">
        <v>103</v>
      </c>
      <c r="CV46" s="55"/>
      <c r="CW46" s="55"/>
      <c r="CX46" s="55" t="s">
        <v>105</v>
      </c>
      <c r="CY46" s="55"/>
      <c r="CZ46" s="55"/>
      <c r="DA46" s="55" t="s">
        <v>107</v>
      </c>
      <c r="DB46" s="55"/>
      <c r="DC46" s="55"/>
      <c r="DD46" s="55" t="s">
        <v>111</v>
      </c>
      <c r="DE46" s="55"/>
      <c r="DF46" s="55"/>
      <c r="DG46" s="55" t="s">
        <v>114</v>
      </c>
      <c r="DH46" s="55"/>
      <c r="DI46" s="55"/>
      <c r="DJ46" s="55" t="s">
        <v>119</v>
      </c>
      <c r="DK46" s="55"/>
      <c r="DL46" s="55"/>
      <c r="DM46" s="55" t="s">
        <v>123</v>
      </c>
      <c r="DN46" s="55"/>
      <c r="DO46" s="55"/>
      <c r="DQ46" s="14"/>
      <c r="DR46" s="14"/>
      <c r="DT46" s="14"/>
      <c r="DU46" s="14"/>
    </row>
    <row r="47" spans="1:125" ht="13.5" customHeight="1" x14ac:dyDescent="0.2">
      <c r="A47" s="16"/>
      <c r="B47" s="2"/>
      <c r="C47" s="2"/>
      <c r="D47" s="2"/>
      <c r="E47" s="2"/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I47" s="17"/>
      <c r="BC47" s="40"/>
      <c r="BD47" s="40"/>
      <c r="BF47" s="40"/>
      <c r="BG47" s="40"/>
      <c r="BI47" s="40"/>
      <c r="BJ47" s="40"/>
      <c r="BL47" s="40"/>
      <c r="BM47" s="40"/>
      <c r="BN47" s="55" t="s">
        <v>12</v>
      </c>
      <c r="BO47" s="55"/>
      <c r="BP47" s="55"/>
      <c r="BQ47" s="55" t="s">
        <v>13</v>
      </c>
      <c r="BR47" s="55"/>
      <c r="BS47" s="55"/>
      <c r="BT47" s="55" t="s">
        <v>14</v>
      </c>
      <c r="BU47" s="55"/>
      <c r="BV47" s="55"/>
      <c r="BW47" s="55" t="s">
        <v>15</v>
      </c>
      <c r="BX47" s="55"/>
      <c r="BY47" s="55"/>
      <c r="BZ47" s="55" t="s">
        <v>16</v>
      </c>
      <c r="CA47" s="55"/>
      <c r="CB47" s="55"/>
      <c r="CC47" s="55" t="s">
        <v>17</v>
      </c>
      <c r="CD47" s="55"/>
      <c r="CE47" s="55"/>
      <c r="CF47" s="55" t="s">
        <v>91</v>
      </c>
      <c r="CG47" s="55"/>
      <c r="CH47" s="55"/>
      <c r="CI47" s="55" t="s">
        <v>97</v>
      </c>
      <c r="CJ47" s="55"/>
      <c r="CK47" s="55"/>
      <c r="CL47" s="55" t="s">
        <v>99</v>
      </c>
      <c r="CM47" s="55"/>
      <c r="CN47" s="55"/>
      <c r="CO47" s="55" t="s">
        <v>102</v>
      </c>
      <c r="CP47" s="55"/>
      <c r="CQ47" s="55"/>
      <c r="CR47" s="55" t="s">
        <v>106</v>
      </c>
      <c r="CS47" s="55"/>
      <c r="CT47" s="55"/>
      <c r="CU47" s="55" t="s">
        <v>108</v>
      </c>
      <c r="CV47" s="55"/>
      <c r="CW47" s="55"/>
      <c r="CX47" s="55" t="s">
        <v>112</v>
      </c>
      <c r="CY47" s="55"/>
      <c r="CZ47" s="55"/>
      <c r="DA47" s="55" t="s">
        <v>115</v>
      </c>
      <c r="DB47" s="55"/>
      <c r="DC47" s="55"/>
      <c r="DD47" s="55" t="s">
        <v>120</v>
      </c>
      <c r="DE47" s="55"/>
      <c r="DF47" s="55"/>
      <c r="DG47" s="55" t="s">
        <v>124</v>
      </c>
      <c r="DH47" s="55"/>
      <c r="DI47" s="55"/>
      <c r="DJ47" s="55" t="s">
        <v>128</v>
      </c>
      <c r="DK47" s="55"/>
      <c r="DL47" s="55"/>
      <c r="DM47" s="55" t="s">
        <v>132</v>
      </c>
      <c r="DN47" s="55"/>
      <c r="DO47" s="55"/>
      <c r="DQ47" s="14"/>
      <c r="DR47" s="14"/>
      <c r="DT47" s="14"/>
      <c r="DU47" s="14"/>
    </row>
    <row r="48" spans="1:125" ht="13.5" customHeight="1" x14ac:dyDescent="0.2">
      <c r="A48" s="16"/>
      <c r="B48" s="4"/>
      <c r="C48" s="4"/>
      <c r="D48" s="4"/>
      <c r="E48" s="4"/>
      <c r="O48" s="22" t="s">
        <v>32</v>
      </c>
      <c r="P48" s="22" t="s">
        <v>31</v>
      </c>
      <c r="Q48" s="22" t="s">
        <v>30</v>
      </c>
      <c r="R48" s="22" t="s">
        <v>29</v>
      </c>
      <c r="S48" s="22" t="s">
        <v>28</v>
      </c>
      <c r="T48" s="22" t="s">
        <v>27</v>
      </c>
      <c r="U48" s="22" t="s">
        <v>89</v>
      </c>
      <c r="V48" s="22" t="s">
        <v>95</v>
      </c>
      <c r="W48" s="22" t="s">
        <v>98</v>
      </c>
      <c r="X48" s="22" t="s">
        <v>101</v>
      </c>
      <c r="Y48" s="22" t="s">
        <v>104</v>
      </c>
      <c r="Z48" s="22" t="s">
        <v>109</v>
      </c>
      <c r="AA48" s="22" t="s">
        <v>110</v>
      </c>
      <c r="AB48" s="22" t="s">
        <v>113</v>
      </c>
      <c r="AC48" s="22" t="s">
        <v>118</v>
      </c>
      <c r="AD48" s="22" t="s">
        <v>125</v>
      </c>
      <c r="AE48" s="22" t="s">
        <v>126</v>
      </c>
      <c r="AF48" s="22" t="s">
        <v>126</v>
      </c>
      <c r="AI48" s="32"/>
      <c r="AJ48" s="5"/>
      <c r="AK48" s="5"/>
      <c r="BC48" s="40"/>
      <c r="BD48" s="40"/>
      <c r="BF48" s="40"/>
      <c r="BG48" s="40"/>
      <c r="BI48" s="40"/>
      <c r="BJ48" s="40"/>
      <c r="BL48" s="40"/>
      <c r="BM48" s="40"/>
      <c r="BN48" s="5"/>
      <c r="BO48" s="5"/>
      <c r="BP48" s="5" t="s">
        <v>18</v>
      </c>
      <c r="BQ48" s="5"/>
      <c r="BR48" s="5"/>
      <c r="BS48" s="5" t="s">
        <v>18</v>
      </c>
      <c r="BT48" s="5"/>
      <c r="BU48" s="5"/>
      <c r="BV48" s="5" t="s">
        <v>18</v>
      </c>
      <c r="BW48" s="5"/>
      <c r="BX48" s="5"/>
      <c r="BY48" s="5" t="s">
        <v>18</v>
      </c>
      <c r="BZ48" s="5"/>
      <c r="CA48" s="5"/>
      <c r="CB48" s="5" t="s">
        <v>18</v>
      </c>
      <c r="CC48" s="5"/>
      <c r="CD48" s="5"/>
      <c r="CE48" s="5" t="s">
        <v>18</v>
      </c>
      <c r="CF48" s="5"/>
      <c r="CG48" s="5"/>
      <c r="CH48" s="5" t="s">
        <v>18</v>
      </c>
      <c r="CI48" s="5"/>
      <c r="CJ48" s="5"/>
      <c r="CK48" s="5" t="s">
        <v>18</v>
      </c>
      <c r="CL48" s="5"/>
      <c r="CM48" s="5"/>
      <c r="CN48" s="5" t="s">
        <v>18</v>
      </c>
      <c r="CO48" s="5"/>
      <c r="CP48" s="5"/>
      <c r="CQ48" s="5" t="s">
        <v>18</v>
      </c>
      <c r="CR48" s="5"/>
      <c r="CS48" s="5"/>
      <c r="CT48" s="5" t="s">
        <v>18</v>
      </c>
      <c r="CU48" s="5"/>
      <c r="CV48" s="5"/>
      <c r="CW48" s="5" t="s">
        <v>18</v>
      </c>
      <c r="CX48" s="5"/>
      <c r="CY48" s="5"/>
      <c r="CZ48" s="5" t="s">
        <v>18</v>
      </c>
      <c r="DB48" s="14"/>
      <c r="DC48" s="5" t="s">
        <v>18</v>
      </c>
      <c r="DE48" s="14"/>
      <c r="DF48" s="5" t="s">
        <v>18</v>
      </c>
      <c r="DH48" s="14"/>
      <c r="DI48" s="5" t="s">
        <v>18</v>
      </c>
      <c r="DK48" s="14"/>
      <c r="DL48" s="5" t="s">
        <v>18</v>
      </c>
      <c r="DN48" s="14"/>
      <c r="DO48" s="5" t="s">
        <v>18</v>
      </c>
      <c r="DQ48" s="14"/>
      <c r="DR48" s="14"/>
      <c r="DT48" s="14"/>
      <c r="DU48" s="14"/>
    </row>
    <row r="49" spans="1:125" ht="13.5" customHeight="1" x14ac:dyDescent="0.2">
      <c r="A49" s="16"/>
      <c r="AI49" s="17"/>
      <c r="AL49" s="5"/>
      <c r="AM49" s="39"/>
      <c r="AN49" s="39"/>
      <c r="AO49" s="39"/>
      <c r="AP49" s="39"/>
      <c r="AQ49" s="39"/>
      <c r="AR49" s="39"/>
      <c r="AS49" s="39"/>
      <c r="AT49" s="39"/>
      <c r="BN49" s="1"/>
      <c r="BO49" s="14"/>
      <c r="BP49" s="14"/>
      <c r="BQ49" s="1"/>
      <c r="BR49" s="14"/>
      <c r="BS49" s="14"/>
      <c r="BT49" s="1"/>
      <c r="BU49" s="14"/>
      <c r="BV49" s="14"/>
      <c r="BW49" s="1"/>
      <c r="BX49" s="14"/>
      <c r="BY49" s="14"/>
      <c r="BZ49" s="1"/>
      <c r="CA49" s="14"/>
      <c r="CB49" s="14"/>
      <c r="CC49" s="1"/>
      <c r="CD49" s="14"/>
      <c r="CE49" s="14"/>
      <c r="CL49" s="26"/>
      <c r="CM49" s="26"/>
      <c r="CN49" s="26"/>
      <c r="CP49" s="14"/>
      <c r="CQ49" s="14"/>
      <c r="CS49" s="14"/>
      <c r="CT49" s="14"/>
      <c r="CV49" s="14"/>
      <c r="CW49" s="14"/>
      <c r="CY49" s="14"/>
      <c r="CZ49" s="14"/>
      <c r="DB49" s="14"/>
      <c r="DC49" s="14"/>
      <c r="DE49" s="14"/>
      <c r="DF49" s="14"/>
      <c r="DH49" s="14"/>
      <c r="DI49" s="14"/>
      <c r="DK49" s="14"/>
      <c r="DL49" s="14"/>
      <c r="DN49" s="14"/>
      <c r="DO49" s="14"/>
      <c r="DQ49" s="14"/>
      <c r="DR49" s="14"/>
      <c r="DT49" s="14"/>
      <c r="DU49" s="14"/>
    </row>
    <row r="50" spans="1:125" ht="13.5" customHeight="1" x14ac:dyDescent="0.2">
      <c r="A50" s="16"/>
      <c r="B50" s="49" t="s">
        <v>22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17"/>
      <c r="AM50" s="39"/>
      <c r="AN50" s="39"/>
      <c r="AO50" s="39"/>
      <c r="AP50" s="39"/>
      <c r="AQ50" s="39"/>
      <c r="AR50" s="39"/>
      <c r="AS50" s="39"/>
      <c r="AT50" s="39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L50" s="26"/>
      <c r="CM50" s="26"/>
      <c r="CN50" s="26"/>
      <c r="CP50" s="14"/>
      <c r="CQ50" s="14"/>
      <c r="CS50" s="14"/>
      <c r="CT50" s="14"/>
      <c r="CV50" s="14"/>
      <c r="CW50" s="14"/>
      <c r="CY50" s="14"/>
      <c r="CZ50" s="14"/>
      <c r="DB50" s="14"/>
      <c r="DC50" s="14"/>
      <c r="DE50" s="14"/>
      <c r="DF50" s="14"/>
      <c r="DH50" s="14"/>
      <c r="DI50" s="14"/>
      <c r="DK50" s="14"/>
      <c r="DL50" s="14"/>
      <c r="DN50" s="14"/>
      <c r="DO50" s="14"/>
      <c r="DQ50" s="14"/>
      <c r="DR50" s="14"/>
      <c r="DT50" s="14"/>
      <c r="DU50" s="14"/>
    </row>
    <row r="51" spans="1:125" ht="13.5" customHeight="1" x14ac:dyDescent="0.25">
      <c r="A51" s="16"/>
      <c r="C51" s="2" t="s">
        <v>19</v>
      </c>
      <c r="F51" s="7"/>
      <c r="G51" s="7"/>
      <c r="H51" s="7"/>
      <c r="I51" s="7"/>
      <c r="J51" s="7"/>
      <c r="K51" s="7"/>
      <c r="L51" s="7"/>
      <c r="M51" s="7"/>
      <c r="N51" s="6"/>
      <c r="O51" s="6"/>
      <c r="P51" s="6"/>
      <c r="Q51" s="6"/>
      <c r="R51" s="6"/>
      <c r="S51" s="6"/>
      <c r="T51" s="6"/>
      <c r="U51" s="6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31"/>
      <c r="AM51" s="56" t="s">
        <v>19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</row>
    <row r="52" spans="1:125" ht="13.5" customHeight="1" x14ac:dyDescent="0.2">
      <c r="A52" s="16"/>
      <c r="D52" s="1" t="s">
        <v>63</v>
      </c>
      <c r="H52" s="14"/>
      <c r="O52" s="8">
        <f>BP52</f>
        <v>6023</v>
      </c>
      <c r="P52" s="8">
        <f>BS52</f>
        <v>6051</v>
      </c>
      <c r="Q52" s="8">
        <f>BV52</f>
        <v>6332</v>
      </c>
      <c r="R52" s="8">
        <f>BY52</f>
        <v>6697</v>
      </c>
      <c r="S52" s="8">
        <f>CB52</f>
        <v>6761</v>
      </c>
      <c r="T52" s="8">
        <f>CE52</f>
        <v>7042</v>
      </c>
      <c r="U52" s="8">
        <f>CH52</f>
        <v>7116</v>
      </c>
      <c r="V52" s="8">
        <f>CK52</f>
        <v>7281</v>
      </c>
      <c r="W52" s="8">
        <f>CN52</f>
        <v>8139</v>
      </c>
      <c r="X52" s="8">
        <f>CQ52</f>
        <v>8062</v>
      </c>
      <c r="Y52" s="8">
        <f>CT52</f>
        <v>8722</v>
      </c>
      <c r="Z52" s="8">
        <f>CW52</f>
        <v>8717</v>
      </c>
      <c r="AA52" s="8">
        <f>CZ52</f>
        <v>9117</v>
      </c>
      <c r="AB52" s="8">
        <f>DC52</f>
        <v>8813</v>
      </c>
      <c r="AC52" s="8">
        <f>DF52</f>
        <v>9219</v>
      </c>
      <c r="AD52" s="8">
        <f>DI52</f>
        <v>9005</v>
      </c>
      <c r="AE52" s="8">
        <f>DL52</f>
        <v>7725</v>
      </c>
      <c r="AF52" s="8">
        <f>DO52</f>
        <v>7176</v>
      </c>
      <c r="AI52" s="17"/>
      <c r="AK52" s="1" t="s">
        <v>63</v>
      </c>
      <c r="BP52" s="26">
        <f>MU!BP52+UMKC!BP52+'S&amp;T'!BP52+UMSL!BP52</f>
        <v>6023</v>
      </c>
      <c r="BS52" s="26">
        <f>MU!BS52+UMKC!BS52+'S&amp;T'!BS52+UMSL!BS52</f>
        <v>6051</v>
      </c>
      <c r="BV52" s="26">
        <f>MU!BV52+UMKC!BV52+'S&amp;T'!BV52+UMSL!BV52</f>
        <v>6332</v>
      </c>
      <c r="BY52" s="26">
        <f>MU!BY52+UMKC!BY52+'S&amp;T'!BY52+UMSL!BY52</f>
        <v>6697</v>
      </c>
      <c r="CB52" s="26">
        <f>MU!CB52+UMKC!CB52+'S&amp;T'!CB52+UMSL!CB52</f>
        <v>6761</v>
      </c>
      <c r="CE52" s="26">
        <f>MU!CE52+UMKC!CE52+'S&amp;T'!CE52+UMSL!CE52</f>
        <v>7042</v>
      </c>
      <c r="CH52" s="26">
        <f>MU!CH52+UMKC!CH52+'S&amp;T'!CH52+UMSL!CH52</f>
        <v>7116</v>
      </c>
      <c r="CK52" s="26">
        <f>MU!CK52+UMKC!CK52+'S&amp;T'!CK52+UMSL!CK52</f>
        <v>7281</v>
      </c>
      <c r="CL52" s="26"/>
      <c r="CM52" s="26"/>
      <c r="CN52" s="26">
        <f>MU!CN52+UMKC!CN52+'S&amp;T'!CN52+UMSL!CN52</f>
        <v>8139</v>
      </c>
      <c r="CQ52" s="26">
        <f>MU!CQ52+UMKC!CQ52+'S&amp;T'!CQ52+UMSL!CQ52</f>
        <v>8062</v>
      </c>
      <c r="CT52" s="26">
        <f>MU!CT52+UMKC!CT52+'S&amp;T'!CT52+UMSL!CT52</f>
        <v>8722</v>
      </c>
      <c r="CW52" s="26">
        <f>MU!CW52+UMKC!CW52+'S&amp;T'!CW52+UMSL!CW52</f>
        <v>8717</v>
      </c>
      <c r="CZ52" s="26">
        <f>MU!CZ52+UMKC!CZ52+'S&amp;T'!CZ52+UMSL!CZ52</f>
        <v>9117</v>
      </c>
      <c r="DC52" s="26">
        <f>MU!DC52+UMKC!DC52+'S&amp;T'!DC52+UMSL!DC52</f>
        <v>8813</v>
      </c>
      <c r="DF52" s="26">
        <f>MU!DF52+UMKC!DF52+'S&amp;T'!DF52+UMSL!DF52</f>
        <v>9219</v>
      </c>
      <c r="DI52" s="26">
        <f>MU!DI52+UMKC!DI52+'S&amp;T'!DI52+UMSL!DI52</f>
        <v>9005</v>
      </c>
      <c r="DL52" s="26">
        <f>MU!DL52+UMKC!DL52+'S&amp;T'!DL52+UMSL!DL52</f>
        <v>7725</v>
      </c>
      <c r="DO52" s="26">
        <f>MU!DO52+UMKC!DO52+'S&amp;T'!DO52+UMSL!DO52</f>
        <v>7176</v>
      </c>
    </row>
    <row r="53" spans="1:125" ht="13.5" customHeight="1" x14ac:dyDescent="0.2">
      <c r="A53" s="16"/>
      <c r="D53" s="11" t="s">
        <v>58</v>
      </c>
      <c r="E53" s="1" t="s">
        <v>62</v>
      </c>
      <c r="H53" s="14"/>
      <c r="O53" s="13">
        <f>IF(BP52&gt;0,(BP53/BP52),"")</f>
        <v>2.0587746969948532E-2</v>
      </c>
      <c r="P53" s="13">
        <f>IF(BS52&gt;0,(BS53/BS52),"")</f>
        <v>2.5285076846802181E-2</v>
      </c>
      <c r="Q53" s="13">
        <f>IF(BV52&gt;0,(BV53/BV52),"")</f>
        <v>2.2425773847125709E-2</v>
      </c>
      <c r="R53" s="13">
        <f>IF(BY52&gt;0,(BY53/BY52),"")</f>
        <v>2.9266835896670149E-2</v>
      </c>
      <c r="S53" s="13">
        <f>IF(CB52&gt;0,(CB53/CB52),"")</f>
        <v>1.7600946605531725E-2</v>
      </c>
      <c r="T53" s="13">
        <f>IF(CE52&gt;0,(CE53/CE52),"")</f>
        <v>2.05907412666856E-2</v>
      </c>
      <c r="U53" s="13">
        <f>CH53/CH$52</f>
        <v>3.0213603147835864E-2</v>
      </c>
      <c r="V53" s="13">
        <f>CK53/CK$52</f>
        <v>1.9365471775854966E-2</v>
      </c>
      <c r="W53" s="13">
        <f>CN53/CN$52</f>
        <v>2.1624278166850964E-2</v>
      </c>
      <c r="X53" s="13">
        <f>CQ53/CQ$52</f>
        <v>1.9474075911684447E-2</v>
      </c>
      <c r="Y53" s="13">
        <f>CT53/CT$52</f>
        <v>1.7427195597340059E-2</v>
      </c>
      <c r="Z53" s="13">
        <f>CW53/CW$52</f>
        <v>1.5142824366181026E-2</v>
      </c>
      <c r="AA53" s="13">
        <f>CZ53/CZ$52</f>
        <v>1.5794669299111549E-2</v>
      </c>
      <c r="AB53" s="13">
        <f>DC53/DC$52</f>
        <v>1.7247248383070464E-2</v>
      </c>
      <c r="AC53" s="13">
        <f>DF53/DF$52</f>
        <v>1.5619915392124959E-2</v>
      </c>
      <c r="AD53" s="13">
        <f>DI53/DI$52</f>
        <v>1.1327040533037201E-2</v>
      </c>
      <c r="AE53" s="13">
        <f>DL53/DL$52</f>
        <v>1.4886731391585761E-2</v>
      </c>
      <c r="AF53" s="13">
        <f>DO53/DO$52</f>
        <v>1.644370122630992E-2</v>
      </c>
      <c r="AI53" s="17"/>
      <c r="AK53" s="11" t="s">
        <v>58</v>
      </c>
      <c r="AL53" s="1" t="s">
        <v>62</v>
      </c>
      <c r="BP53" s="26">
        <f>MU!BP53+UMKC!BP53+'S&amp;T'!BP53+UMSL!BP53</f>
        <v>124</v>
      </c>
      <c r="BS53" s="26">
        <f>MU!BS53+UMKC!BS53+'S&amp;T'!BS53+UMSL!BS53</f>
        <v>153</v>
      </c>
      <c r="BV53" s="26">
        <f>MU!BV53+UMKC!BV53+'S&amp;T'!BV53+UMSL!BV53</f>
        <v>142</v>
      </c>
      <c r="BY53" s="26">
        <f>MU!BY53+UMKC!BY53+'S&amp;T'!BY53+UMSL!BY53</f>
        <v>196</v>
      </c>
      <c r="CB53" s="26">
        <f>MU!CB53+UMKC!CB53+'S&amp;T'!CB53+UMSL!CB53</f>
        <v>119</v>
      </c>
      <c r="CE53" s="26">
        <f>MU!CE53+UMKC!CE53+'S&amp;T'!CE53+UMSL!CE53</f>
        <v>145</v>
      </c>
      <c r="CH53" s="26">
        <f>MU!CH53+UMKC!CH53+'S&amp;T'!CH53+UMSL!CH53</f>
        <v>215</v>
      </c>
      <c r="CK53" s="26">
        <f>MU!CK53+UMKC!CK53+'S&amp;T'!CK53+UMSL!CK53</f>
        <v>141</v>
      </c>
      <c r="CL53" s="26"/>
      <c r="CM53" s="26"/>
      <c r="CN53" s="26">
        <f>MU!CN53+UMKC!CN53+'S&amp;T'!CN53+UMSL!CN53</f>
        <v>176</v>
      </c>
      <c r="CQ53" s="26">
        <f>MU!CQ53+UMKC!CQ53+'S&amp;T'!CQ53+UMSL!CQ53</f>
        <v>157</v>
      </c>
      <c r="CT53" s="26">
        <f>MU!CT53+UMKC!CT53+'S&amp;T'!CT53+UMSL!CT53</f>
        <v>152</v>
      </c>
      <c r="CW53" s="26">
        <f>MU!CW53+UMKC!CW53+'S&amp;T'!CW53+UMSL!CW53</f>
        <v>132</v>
      </c>
      <c r="CZ53" s="26">
        <f>MU!CZ53+UMKC!CZ53+'S&amp;T'!CZ53+UMSL!CZ53</f>
        <v>144</v>
      </c>
      <c r="DC53" s="26">
        <f>MU!DC53+UMKC!DC53+'S&amp;T'!DC53+UMSL!DC53</f>
        <v>152</v>
      </c>
      <c r="DF53" s="26">
        <f>MU!DF53+UMKC!DF53+'S&amp;T'!DF53+UMSL!DF53</f>
        <v>144</v>
      </c>
      <c r="DI53" s="26">
        <f>MU!DI53+UMKC!DI53+'S&amp;T'!DI53+UMSL!DI53</f>
        <v>102</v>
      </c>
      <c r="DL53" s="26">
        <f>MU!DL53+UMKC!DL53+'S&amp;T'!DL53+UMSL!DL53</f>
        <v>115</v>
      </c>
      <c r="DO53" s="26">
        <f>MU!DO53+UMKC!DO53+'S&amp;T'!DO53+UMSL!DO53</f>
        <v>118</v>
      </c>
    </row>
    <row r="54" spans="1:125" ht="13.5" customHeight="1" x14ac:dyDescent="0.2">
      <c r="A54" s="16"/>
      <c r="D54" s="2"/>
      <c r="O54" s="11">
        <f>IF(BP52&gt;0,(BP54/BP52),"")</f>
        <v>0.65449111738336374</v>
      </c>
      <c r="P54" s="11">
        <f>IF(BS52&gt;0,(BS54/BS52),"")</f>
        <v>0.64072054205916373</v>
      </c>
      <c r="Q54" s="11">
        <f>IF(BV52&gt;0,(BV54/BV52),"")</f>
        <v>0.65919140871762472</v>
      </c>
      <c r="R54" s="11">
        <f>IF(BY52&gt;0,(BY54/BY52),"")</f>
        <v>0.65760788412722115</v>
      </c>
      <c r="S54" s="11">
        <f>IF(CB52&gt;0,(CB54/CB52),"")</f>
        <v>0.66070107972193459</v>
      </c>
      <c r="T54" s="11">
        <f>IF(CE52&gt;0,(CE54/CE52),"")</f>
        <v>0.65819369497301905</v>
      </c>
      <c r="U54" s="11">
        <f>CH54/CH$52</f>
        <v>0.68465430016863404</v>
      </c>
      <c r="V54" s="11">
        <f>CK54/CK$52</f>
        <v>0.67202307375360526</v>
      </c>
      <c r="W54" s="11">
        <f>CN54/CN$52</f>
        <v>0.67330138837695053</v>
      </c>
      <c r="X54" s="11">
        <f>CQ54/CQ$52</f>
        <v>0.66311089059786654</v>
      </c>
      <c r="Y54" s="11">
        <f>CT54/CT$52</f>
        <v>0.66154551708323783</v>
      </c>
      <c r="Z54" s="11">
        <f>CW54/CW$52</f>
        <v>0.66089250889067341</v>
      </c>
      <c r="AA54" s="11">
        <f>CZ54/CZ$52</f>
        <v>0.66480201820774376</v>
      </c>
      <c r="AB54" s="11">
        <f>DC54/DC$52</f>
        <v>0.68637240440258707</v>
      </c>
      <c r="AC54" s="11">
        <f>DF54/DF$52</f>
        <v>0.70604187005098162</v>
      </c>
      <c r="AD54" s="11">
        <f>DI54/DI$52</f>
        <v>0.69583564686285393</v>
      </c>
      <c r="AE54" s="11">
        <f>DL54/DL$52</f>
        <v>0.69993527508090614</v>
      </c>
      <c r="AF54" s="11">
        <f>DO54/DO$52</f>
        <v>0.70652173913043481</v>
      </c>
      <c r="AI54" s="17"/>
      <c r="AL54" s="5" t="s">
        <v>88</v>
      </c>
      <c r="AS54" s="56"/>
      <c r="AT54" s="56"/>
      <c r="AU54" s="56"/>
      <c r="BP54" s="26">
        <f>BP17+BP53</f>
        <v>3942</v>
      </c>
      <c r="BS54" s="26">
        <f>BS17+BS53</f>
        <v>3877</v>
      </c>
      <c r="BV54" s="26">
        <f>BV17+BV53</f>
        <v>4174</v>
      </c>
      <c r="BY54" s="26">
        <f>BY17+BY53</f>
        <v>4404</v>
      </c>
      <c r="CB54" s="26">
        <f>CB17+CB53</f>
        <v>4467</v>
      </c>
      <c r="CE54" s="26">
        <f>CE17+CE53</f>
        <v>4635</v>
      </c>
      <c r="CH54" s="26">
        <f>MU!CH54+UMKC!CH54+'S&amp;T'!CH54+UMSL!CH54</f>
        <v>4872</v>
      </c>
      <c r="CK54" s="26">
        <f>MU!CK54+UMKC!CK54+'S&amp;T'!CK54+UMSL!CK54</f>
        <v>4893</v>
      </c>
      <c r="CL54" s="26"/>
      <c r="CM54" s="26"/>
      <c r="CN54" s="26">
        <f>MU!CN54+UMKC!CN54+'S&amp;T'!CN54+UMSL!CN54</f>
        <v>5480</v>
      </c>
      <c r="CQ54" s="26">
        <f>MU!CQ54+UMKC!CQ54+'S&amp;T'!CQ54+UMSL!CQ54</f>
        <v>5346</v>
      </c>
      <c r="CT54" s="26">
        <f>MU!CT54+UMKC!CT54+'S&amp;T'!CT54+UMSL!CT54</f>
        <v>5770</v>
      </c>
      <c r="CW54" s="26">
        <f>MU!CW54+UMKC!CW54+'S&amp;T'!CW54+UMSL!CW54</f>
        <v>5761</v>
      </c>
      <c r="CZ54" s="26">
        <f>MU!CZ54+UMKC!CZ54+'S&amp;T'!CZ54+UMSL!CZ54</f>
        <v>6061</v>
      </c>
      <c r="DC54" s="26">
        <f>MU!DC54+UMKC!DC54+'S&amp;T'!DC54+UMSL!DC54</f>
        <v>6049</v>
      </c>
      <c r="DF54" s="26">
        <f>MU!DF54+UMKC!DF54+'S&amp;T'!DF54+UMSL!DF54</f>
        <v>6509</v>
      </c>
      <c r="DI54" s="26">
        <f>MU!DI54+UMKC!DI54+'S&amp;T'!DI54+UMSL!DI54</f>
        <v>6266</v>
      </c>
      <c r="DL54" s="26">
        <f>MU!DL54+UMKC!DL54+'S&amp;T'!DL54+UMSL!DL54</f>
        <v>5407</v>
      </c>
      <c r="DO54" s="26">
        <f>MU!DO54+UMKC!DO54+'S&amp;T'!DO54+UMSL!DO54</f>
        <v>5070</v>
      </c>
    </row>
    <row r="55" spans="1:125" ht="13.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7"/>
    </row>
    <row r="56" spans="1:125" ht="13.5" customHeight="1" x14ac:dyDescent="0.2">
      <c r="A56" s="16"/>
      <c r="AI56" s="17"/>
    </row>
    <row r="57" spans="1:125" ht="13.5" customHeight="1" x14ac:dyDescent="0.2">
      <c r="A57" s="16"/>
      <c r="B57" s="1" t="s">
        <v>94</v>
      </c>
      <c r="AI57" s="17"/>
    </row>
    <row r="58" spans="1:125" ht="13.5" customHeight="1" x14ac:dyDescent="0.2">
      <c r="A58" s="16"/>
      <c r="B58" s="1" t="s">
        <v>81</v>
      </c>
      <c r="AI58" s="17"/>
    </row>
    <row r="59" spans="1:125" ht="13.5" customHeight="1" x14ac:dyDescent="0.2">
      <c r="A59" s="16"/>
      <c r="AG59" s="5"/>
      <c r="AH59" s="5"/>
      <c r="AI59" s="17"/>
    </row>
    <row r="60" spans="1:125" ht="13.5" customHeight="1" x14ac:dyDescent="0.25">
      <c r="A60" s="16"/>
      <c r="B60" s="50" t="s">
        <v>65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1"/>
      <c r="U60" s="51"/>
      <c r="V60" s="51"/>
      <c r="W60" s="51"/>
      <c r="X60" s="51"/>
      <c r="Y60" s="51"/>
      <c r="Z60" s="51"/>
      <c r="AA60" s="52"/>
      <c r="AB60" s="52"/>
      <c r="AC60" s="52"/>
      <c r="AI60" s="17"/>
      <c r="AM60" s="39"/>
      <c r="AN60" s="39"/>
      <c r="AO60" s="39"/>
      <c r="AP60" s="39"/>
      <c r="AQ60" s="39"/>
      <c r="AR60" s="39"/>
      <c r="AS60" s="39"/>
      <c r="AT60" s="39"/>
    </row>
    <row r="61" spans="1:125" ht="13.5" hidden="1" customHeight="1" x14ac:dyDescent="0.2">
      <c r="A61" s="16"/>
      <c r="B61" s="1" t="s">
        <v>67</v>
      </c>
      <c r="AI61" s="18"/>
    </row>
    <row r="62" spans="1:125" ht="13.5" customHeight="1" x14ac:dyDescent="0.25">
      <c r="A62" s="19"/>
      <c r="B62" s="53" t="s">
        <v>66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4"/>
      <c r="AC62" s="54"/>
      <c r="AD62" s="22"/>
      <c r="AE62" s="22"/>
      <c r="AF62" s="22"/>
      <c r="AG62" s="22"/>
      <c r="AH62" s="22" t="s">
        <v>133</v>
      </c>
      <c r="AI62" s="20"/>
    </row>
  </sheetData>
  <mergeCells count="103">
    <mergeCell ref="DG47:DI47"/>
    <mergeCell ref="DD46:DF46"/>
    <mergeCell ref="DD47:DF47"/>
    <mergeCell ref="CR46:CT46"/>
    <mergeCell ref="CF7:CH7"/>
    <mergeCell ref="DJ8:DL8"/>
    <mergeCell ref="AS54:AU54"/>
    <mergeCell ref="DJ46:DL46"/>
    <mergeCell ref="DJ47:DL47"/>
    <mergeCell ref="DP7:DR7"/>
    <mergeCell ref="DP8:DR8"/>
    <mergeCell ref="DA8:DC8"/>
    <mergeCell ref="CX7:CZ7"/>
    <mergeCell ref="CX8:CZ8"/>
    <mergeCell ref="CU7:CW7"/>
    <mergeCell ref="CU8:CW8"/>
    <mergeCell ref="CL7:CN7"/>
    <mergeCell ref="CI7:CK7"/>
    <mergeCell ref="CR7:CT7"/>
    <mergeCell ref="DD7:DF7"/>
    <mergeCell ref="BQ47:BS47"/>
    <mergeCell ref="BN47:BP47"/>
    <mergeCell ref="BN46:BP46"/>
    <mergeCell ref="CX47:CZ47"/>
    <mergeCell ref="CO47:CQ47"/>
    <mergeCell ref="BT47:BV47"/>
    <mergeCell ref="BW47:BY47"/>
    <mergeCell ref="DA47:DC47"/>
    <mergeCell ref="CU47:CW47"/>
    <mergeCell ref="CI47:CK47"/>
    <mergeCell ref="CL46:CN46"/>
    <mergeCell ref="BZ47:CB47"/>
    <mergeCell ref="CL47:CN47"/>
    <mergeCell ref="CC46:CE46"/>
    <mergeCell ref="CF47:CH47"/>
    <mergeCell ref="CF46:CH46"/>
    <mergeCell ref="CC47:CE47"/>
    <mergeCell ref="BZ46:CB46"/>
    <mergeCell ref="CI46:CK46"/>
    <mergeCell ref="CR47:CT47"/>
    <mergeCell ref="DG7:DI7"/>
    <mergeCell ref="DG8:DI8"/>
    <mergeCell ref="DA46:DC46"/>
    <mergeCell ref="CR8:CT8"/>
    <mergeCell ref="BQ7:BS7"/>
    <mergeCell ref="BW8:BY8"/>
    <mergeCell ref="BZ8:CB8"/>
    <mergeCell ref="CI8:CK8"/>
    <mergeCell ref="CL8:CN8"/>
    <mergeCell ref="BT7:BV7"/>
    <mergeCell ref="BQ8:BS8"/>
    <mergeCell ref="BT46:BV46"/>
    <mergeCell ref="BW46:BY46"/>
    <mergeCell ref="BQ46:BS46"/>
    <mergeCell ref="CO46:CQ46"/>
    <mergeCell ref="CU46:CW46"/>
    <mergeCell ref="CX46:CZ46"/>
    <mergeCell ref="DG46:DI46"/>
    <mergeCell ref="AY7:BA7"/>
    <mergeCell ref="BB7:BD7"/>
    <mergeCell ref="BE7:BG7"/>
    <mergeCell ref="AS8:AU8"/>
    <mergeCell ref="A2:AI2"/>
    <mergeCell ref="AM7:AO7"/>
    <mergeCell ref="AP7:AR7"/>
    <mergeCell ref="AS7:AU7"/>
    <mergeCell ref="AV7:AX7"/>
    <mergeCell ref="AM8:AO8"/>
    <mergeCell ref="AP8:AR8"/>
    <mergeCell ref="AV8:AX8"/>
    <mergeCell ref="BN8:BP8"/>
    <mergeCell ref="BH7:BJ7"/>
    <mergeCell ref="BK7:BM7"/>
    <mergeCell ref="BT8:BV8"/>
    <mergeCell ref="BW7:BY7"/>
    <mergeCell ref="BZ7:CB7"/>
    <mergeCell ref="CC7:CE7"/>
    <mergeCell ref="DA7:DC7"/>
    <mergeCell ref="CO7:CQ7"/>
    <mergeCell ref="B60:AC60"/>
    <mergeCell ref="B62:AC62"/>
    <mergeCell ref="DS7:DU7"/>
    <mergeCell ref="DS8:DU8"/>
    <mergeCell ref="DM46:DO46"/>
    <mergeCell ref="DM47:DO47"/>
    <mergeCell ref="AM51:DO51"/>
    <mergeCell ref="CR42:DU42"/>
    <mergeCell ref="AM36:DU36"/>
    <mergeCell ref="AM30:DU30"/>
    <mergeCell ref="AM12:DU12"/>
    <mergeCell ref="DD8:DF8"/>
    <mergeCell ref="CF8:CH8"/>
    <mergeCell ref="CC8:CE8"/>
    <mergeCell ref="AY8:BA8"/>
    <mergeCell ref="BB8:BD8"/>
    <mergeCell ref="BE8:BG8"/>
    <mergeCell ref="DM7:DO7"/>
    <mergeCell ref="DM8:DO8"/>
    <mergeCell ref="BH8:BJ8"/>
    <mergeCell ref="BK8:BM8"/>
    <mergeCell ref="CO8:CQ8"/>
    <mergeCell ref="DJ7:DL7"/>
    <mergeCell ref="BN7:BP7"/>
  </mergeCells>
  <hyperlinks>
    <hyperlink ref="B62:Q62" r:id="rId1" display="Source: IPEDS Graduation Rates 200 Survey (GR200)" xr:uid="{DDF0FA53-372B-4CD6-91D2-1A5686CD4190}"/>
    <hyperlink ref="B60:P60" r:id="rId2" display="Source: IPEDS Graduation Rate Survey (GRS)" xr:uid="{219B97E7-4867-42CF-859D-8007A11B276C}"/>
    <hyperlink ref="B60:W60" r:id="rId3" display="Source: IPEDS GRS, Graduation Rate Survey" xr:uid="{174A1F36-B019-48BA-AF10-B3E291716D13}"/>
    <hyperlink ref="B62:W62" r:id="rId4" display="Source: IPEDS GR200, Graduation Rates 200 Survey" xr:uid="{90DAC611-6FF9-4328-8A1E-662A179A7F66}"/>
    <hyperlink ref="B60:Y60" r:id="rId5" display="Source: IPEDS GRS, Graduation Rate Survey" xr:uid="{DA1DE9E2-4DF5-49E9-BF72-2D7D5CCF2645}"/>
    <hyperlink ref="B62:Y62" r:id="rId6" display="Source: IPEDS GR200, Graduation Rates 200 Survey" xr:uid="{B6F76C23-4AC0-4B33-9DF2-019912EBA124}"/>
    <hyperlink ref="B60:Z60" r:id="rId7" display="Source: IPEDS GRS, Graduation Rate Survey" xr:uid="{E68ED666-6149-4CC7-8DC9-1BD0D3AF5ADD}"/>
    <hyperlink ref="B62:Z62" r:id="rId8" display="Source: IPEDS GR200, Graduation Rates 200 Survey" xr:uid="{BC9BD914-728B-445C-AE99-2048D768E926}"/>
  </hyperlinks>
  <printOptions horizontalCentered="1"/>
  <pageMargins left="0.7" right="0.45" top="0.5" bottom="0.5" header="0.3" footer="0.3"/>
  <pageSetup scale="93" orientation="portrait" r:id="rId9"/>
  <ignoredErrors>
    <ignoredError sqref="AB44:AC44 AC53:AC5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61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8.7109375" style="1" customWidth="1"/>
    <col min="5" max="5" width="16.7109375" style="1" customWidth="1"/>
    <col min="6" max="28" width="10.7109375" style="1" hidden="1" customWidth="1"/>
    <col min="29" max="34" width="10.7109375" style="1" customWidth="1"/>
    <col min="35" max="35" width="2.7109375" style="1" customWidth="1"/>
    <col min="36" max="37" width="9.140625" style="1" customWidth="1"/>
    <col min="38" max="38" width="16.7109375" style="1" customWidth="1"/>
    <col min="39" max="107" width="7.140625" style="1" hidden="1" customWidth="1"/>
    <col min="108" max="125" width="7.140625" style="1" customWidth="1"/>
    <col min="126" max="16384" width="9.140625" style="1"/>
  </cols>
  <sheetData>
    <row r="1" spans="1:125" ht="13.5" customHeight="1" x14ac:dyDescent="0.2">
      <c r="A1" s="1" t="s">
        <v>0</v>
      </c>
      <c r="I1" s="2"/>
      <c r="J1" s="2"/>
    </row>
    <row r="2" spans="1:125" ht="15" customHeight="1" x14ac:dyDescent="0.25">
      <c r="A2" s="64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6"/>
    </row>
    <row r="3" spans="1:125" ht="13.5" customHeight="1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7"/>
    </row>
    <row r="4" spans="1:125" ht="15" customHeight="1" x14ac:dyDescent="0.25">
      <c r="A4" s="16"/>
      <c r="B4" s="21" t="s">
        <v>129</v>
      </c>
      <c r="C4" s="21"/>
      <c r="D4" s="21"/>
      <c r="AI4" s="17"/>
    </row>
    <row r="5" spans="1:125" ht="15" customHeight="1" x14ac:dyDescent="0.25">
      <c r="A5" s="16"/>
      <c r="B5" s="21" t="s">
        <v>21</v>
      </c>
      <c r="C5" s="21"/>
      <c r="D5" s="21"/>
      <c r="AI5" s="17"/>
      <c r="AK5" s="27" t="s">
        <v>56</v>
      </c>
    </row>
    <row r="6" spans="1:125" ht="13.5" customHeight="1" thickBot="1" x14ac:dyDescent="0.25">
      <c r="A6" s="1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7"/>
      <c r="AK6" s="27" t="s">
        <v>57</v>
      </c>
    </row>
    <row r="7" spans="1:125" ht="13.5" customHeight="1" thickTop="1" x14ac:dyDescent="0.2">
      <c r="A7" s="16"/>
      <c r="B7" s="2"/>
      <c r="C7" s="2"/>
      <c r="D7" s="2"/>
      <c r="E7" s="2"/>
      <c r="F7" s="2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72</v>
      </c>
      <c r="M7" s="5" t="s">
        <v>71</v>
      </c>
      <c r="N7" s="25" t="s">
        <v>70</v>
      </c>
      <c r="O7" s="5" t="s">
        <v>69</v>
      </c>
      <c r="P7" s="5" t="s">
        <v>68</v>
      </c>
      <c r="Q7" s="5" t="s">
        <v>39</v>
      </c>
      <c r="R7" s="5" t="s">
        <v>38</v>
      </c>
      <c r="S7" s="5" t="s">
        <v>37</v>
      </c>
      <c r="T7" s="5" t="s">
        <v>36</v>
      </c>
      <c r="U7" s="5" t="s">
        <v>35</v>
      </c>
      <c r="V7" s="5" t="s">
        <v>33</v>
      </c>
      <c r="W7" s="5" t="s">
        <v>32</v>
      </c>
      <c r="X7" s="5" t="s">
        <v>31</v>
      </c>
      <c r="Y7" s="5" t="s">
        <v>30</v>
      </c>
      <c r="Z7" s="5" t="s">
        <v>29</v>
      </c>
      <c r="AA7" s="5" t="s">
        <v>28</v>
      </c>
      <c r="AB7" s="5" t="s">
        <v>27</v>
      </c>
      <c r="AC7" s="5" t="s">
        <v>89</v>
      </c>
      <c r="AD7" s="5" t="s">
        <v>95</v>
      </c>
      <c r="AE7" s="5" t="s">
        <v>98</v>
      </c>
      <c r="AF7" s="5" t="s">
        <v>101</v>
      </c>
      <c r="AG7" s="5" t="s">
        <v>104</v>
      </c>
      <c r="AH7" s="5" t="s">
        <v>109</v>
      </c>
      <c r="AI7" s="17"/>
      <c r="AM7" s="55" t="s">
        <v>40</v>
      </c>
      <c r="AN7" s="55"/>
      <c r="AO7" s="55"/>
      <c r="AP7" s="55" t="s">
        <v>41</v>
      </c>
      <c r="AQ7" s="55"/>
      <c r="AR7" s="55"/>
      <c r="AS7" s="55" t="s">
        <v>42</v>
      </c>
      <c r="AT7" s="55"/>
      <c r="AU7" s="55"/>
      <c r="AV7" s="55" t="s">
        <v>43</v>
      </c>
      <c r="AW7" s="55"/>
      <c r="AX7" s="55"/>
      <c r="AY7" s="55" t="s">
        <v>44</v>
      </c>
      <c r="AZ7" s="55"/>
      <c r="BA7" s="55"/>
      <c r="BB7" s="55" t="s">
        <v>45</v>
      </c>
      <c r="BC7" s="55"/>
      <c r="BD7" s="55"/>
      <c r="BE7" s="55" t="s">
        <v>46</v>
      </c>
      <c r="BF7" s="55"/>
      <c r="BG7" s="55"/>
      <c r="BH7" s="55" t="s">
        <v>47</v>
      </c>
      <c r="BI7" s="55"/>
      <c r="BJ7" s="55"/>
      <c r="BK7" s="55" t="s">
        <v>48</v>
      </c>
      <c r="BL7" s="55"/>
      <c r="BM7" s="55"/>
      <c r="BN7" s="55" t="s">
        <v>49</v>
      </c>
      <c r="BO7" s="55"/>
      <c r="BP7" s="55"/>
      <c r="BQ7" s="55" t="s">
        <v>50</v>
      </c>
      <c r="BR7" s="55"/>
      <c r="BS7" s="55"/>
      <c r="BT7" s="55" t="s">
        <v>51</v>
      </c>
      <c r="BU7" s="55"/>
      <c r="BV7" s="55"/>
      <c r="BW7" s="55" t="s">
        <v>52</v>
      </c>
      <c r="BX7" s="55"/>
      <c r="BY7" s="55"/>
      <c r="BZ7" s="55" t="s">
        <v>53</v>
      </c>
      <c r="CA7" s="55"/>
      <c r="CB7" s="55"/>
      <c r="CC7" s="55" t="s">
        <v>54</v>
      </c>
      <c r="CD7" s="55"/>
      <c r="CE7" s="55"/>
      <c r="CF7" s="55" t="s">
        <v>55</v>
      </c>
      <c r="CG7" s="55"/>
      <c r="CH7" s="55"/>
      <c r="CI7" s="55" t="s">
        <v>26</v>
      </c>
      <c r="CJ7" s="55"/>
      <c r="CK7" s="55"/>
      <c r="CL7" s="55" t="s">
        <v>90</v>
      </c>
      <c r="CM7" s="55"/>
      <c r="CN7" s="55"/>
      <c r="CO7" s="55" t="s">
        <v>96</v>
      </c>
      <c r="CP7" s="55"/>
      <c r="CQ7" s="55"/>
      <c r="CR7" s="55" t="s">
        <v>100</v>
      </c>
      <c r="CS7" s="55"/>
      <c r="CT7" s="55"/>
      <c r="CU7" s="55" t="s">
        <v>103</v>
      </c>
      <c r="CV7" s="55"/>
      <c r="CW7" s="55"/>
      <c r="CX7" s="55" t="s">
        <v>105</v>
      </c>
      <c r="CY7" s="55"/>
      <c r="CZ7" s="55"/>
      <c r="DA7" s="55" t="s">
        <v>107</v>
      </c>
      <c r="DB7" s="55"/>
      <c r="DC7" s="55"/>
      <c r="DD7" s="55" t="s">
        <v>111</v>
      </c>
      <c r="DE7" s="55"/>
      <c r="DF7" s="55"/>
      <c r="DG7" s="55" t="s">
        <v>114</v>
      </c>
      <c r="DH7" s="55"/>
      <c r="DI7" s="55"/>
      <c r="DJ7" s="55" t="s">
        <v>119</v>
      </c>
      <c r="DK7" s="55"/>
      <c r="DL7" s="55"/>
      <c r="DM7" s="55" t="s">
        <v>123</v>
      </c>
      <c r="DN7" s="55"/>
      <c r="DO7" s="55"/>
      <c r="DP7" s="55" t="s">
        <v>127</v>
      </c>
      <c r="DQ7" s="55"/>
      <c r="DR7" s="55"/>
      <c r="DS7" s="55" t="s">
        <v>131</v>
      </c>
      <c r="DT7" s="55"/>
      <c r="DU7" s="55"/>
    </row>
    <row r="8" spans="1:125" ht="13.5" customHeight="1" x14ac:dyDescent="0.2">
      <c r="A8" s="16"/>
      <c r="B8" s="2"/>
      <c r="C8" s="2"/>
      <c r="D8" s="2"/>
      <c r="E8" s="2"/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5" t="s">
        <v>34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  <c r="AD8" s="5" t="s">
        <v>34</v>
      </c>
      <c r="AE8" s="5" t="s">
        <v>34</v>
      </c>
      <c r="AF8" s="5" t="s">
        <v>34</v>
      </c>
      <c r="AG8" s="5" t="s">
        <v>34</v>
      </c>
      <c r="AH8" s="5" t="s">
        <v>34</v>
      </c>
      <c r="AI8" s="17"/>
      <c r="AM8" s="55" t="s">
        <v>1</v>
      </c>
      <c r="AN8" s="55"/>
      <c r="AO8" s="55"/>
      <c r="AP8" s="55" t="s">
        <v>2</v>
      </c>
      <c r="AQ8" s="55"/>
      <c r="AR8" s="55"/>
      <c r="AS8" s="55" t="s">
        <v>3</v>
      </c>
      <c r="AT8" s="55"/>
      <c r="AU8" s="55"/>
      <c r="AV8" s="55" t="s">
        <v>4</v>
      </c>
      <c r="AW8" s="55"/>
      <c r="AX8" s="55"/>
      <c r="AY8" s="55" t="s">
        <v>5</v>
      </c>
      <c r="AZ8" s="55"/>
      <c r="BA8" s="55"/>
      <c r="BB8" s="55" t="s">
        <v>6</v>
      </c>
      <c r="BC8" s="55"/>
      <c r="BD8" s="55"/>
      <c r="BE8" s="55" t="s">
        <v>7</v>
      </c>
      <c r="BF8" s="55"/>
      <c r="BG8" s="55"/>
      <c r="BH8" s="55" t="s">
        <v>8</v>
      </c>
      <c r="BI8" s="55"/>
      <c r="BJ8" s="55"/>
      <c r="BK8" s="55" t="s">
        <v>9</v>
      </c>
      <c r="BL8" s="55"/>
      <c r="BM8" s="55"/>
      <c r="BN8" s="55" t="s">
        <v>10</v>
      </c>
      <c r="BO8" s="55"/>
      <c r="BP8" s="55"/>
      <c r="BQ8" s="55" t="s">
        <v>11</v>
      </c>
      <c r="BR8" s="55"/>
      <c r="BS8" s="55"/>
      <c r="BT8" s="55" t="s">
        <v>12</v>
      </c>
      <c r="BU8" s="55"/>
      <c r="BV8" s="55"/>
      <c r="BW8" s="55" t="s">
        <v>13</v>
      </c>
      <c r="BX8" s="55"/>
      <c r="BY8" s="55"/>
      <c r="BZ8" s="55" t="s">
        <v>14</v>
      </c>
      <c r="CA8" s="55"/>
      <c r="CB8" s="55"/>
      <c r="CC8" s="55" t="s">
        <v>15</v>
      </c>
      <c r="CD8" s="55"/>
      <c r="CE8" s="55"/>
      <c r="CF8" s="55" t="s">
        <v>16</v>
      </c>
      <c r="CG8" s="55"/>
      <c r="CH8" s="55"/>
      <c r="CI8" s="55" t="s">
        <v>17</v>
      </c>
      <c r="CJ8" s="55"/>
      <c r="CK8" s="55"/>
      <c r="CL8" s="55" t="s">
        <v>91</v>
      </c>
      <c r="CM8" s="55"/>
      <c r="CN8" s="55"/>
      <c r="CO8" s="55" t="s">
        <v>97</v>
      </c>
      <c r="CP8" s="55"/>
      <c r="CQ8" s="55"/>
      <c r="CR8" s="55" t="s">
        <v>99</v>
      </c>
      <c r="CS8" s="55"/>
      <c r="CT8" s="55"/>
      <c r="CU8" s="55" t="s">
        <v>102</v>
      </c>
      <c r="CV8" s="55"/>
      <c r="CW8" s="55"/>
      <c r="CX8" s="55" t="s">
        <v>106</v>
      </c>
      <c r="CY8" s="55"/>
      <c r="CZ8" s="55"/>
      <c r="DA8" s="55" t="s">
        <v>108</v>
      </c>
      <c r="DB8" s="55"/>
      <c r="DC8" s="55"/>
      <c r="DD8" s="55" t="s">
        <v>112</v>
      </c>
      <c r="DE8" s="55"/>
      <c r="DF8" s="55"/>
      <c r="DG8" s="55" t="s">
        <v>115</v>
      </c>
      <c r="DH8" s="55"/>
      <c r="DI8" s="55"/>
      <c r="DJ8" s="55" t="s">
        <v>120</v>
      </c>
      <c r="DK8" s="55"/>
      <c r="DL8" s="55"/>
      <c r="DM8" s="55" t="s">
        <v>124</v>
      </c>
      <c r="DN8" s="55"/>
      <c r="DO8" s="55"/>
      <c r="DP8" s="55" t="s">
        <v>128</v>
      </c>
      <c r="DQ8" s="55"/>
      <c r="DR8" s="55"/>
      <c r="DS8" s="55" t="s">
        <v>132</v>
      </c>
      <c r="DT8" s="55"/>
      <c r="DU8" s="55"/>
    </row>
    <row r="9" spans="1:125" ht="13.5" customHeight="1" x14ac:dyDescent="0.2">
      <c r="A9" s="16"/>
      <c r="B9" s="4"/>
      <c r="C9" s="4"/>
      <c r="D9" s="4"/>
      <c r="E9" s="4"/>
      <c r="F9" s="22" t="s">
        <v>72</v>
      </c>
      <c r="G9" s="22" t="s">
        <v>71</v>
      </c>
      <c r="H9" s="22" t="s">
        <v>70</v>
      </c>
      <c r="I9" s="22" t="s">
        <v>69</v>
      </c>
      <c r="J9" s="22" t="s">
        <v>68</v>
      </c>
      <c r="K9" s="22" t="s">
        <v>39</v>
      </c>
      <c r="L9" s="22" t="s">
        <v>38</v>
      </c>
      <c r="M9" s="22" t="s">
        <v>37</v>
      </c>
      <c r="N9" s="22" t="s">
        <v>36</v>
      </c>
      <c r="O9" s="22" t="s">
        <v>35</v>
      </c>
      <c r="P9" s="22" t="s">
        <v>33</v>
      </c>
      <c r="Q9" s="22" t="s">
        <v>32</v>
      </c>
      <c r="R9" s="22" t="s">
        <v>31</v>
      </c>
      <c r="S9" s="22" t="s">
        <v>30</v>
      </c>
      <c r="T9" s="22" t="s">
        <v>29</v>
      </c>
      <c r="U9" s="22" t="s">
        <v>28</v>
      </c>
      <c r="V9" s="22" t="s">
        <v>27</v>
      </c>
      <c r="W9" s="22" t="s">
        <v>89</v>
      </c>
      <c r="X9" s="22" t="s">
        <v>95</v>
      </c>
      <c r="Y9" s="22" t="s">
        <v>98</v>
      </c>
      <c r="Z9" s="22" t="s">
        <v>101</v>
      </c>
      <c r="AA9" s="22" t="s">
        <v>104</v>
      </c>
      <c r="AB9" s="22" t="s">
        <v>109</v>
      </c>
      <c r="AC9" s="22" t="s">
        <v>110</v>
      </c>
      <c r="AD9" s="22" t="s">
        <v>113</v>
      </c>
      <c r="AE9" s="22" t="s">
        <v>118</v>
      </c>
      <c r="AF9" s="22" t="s">
        <v>125</v>
      </c>
      <c r="AG9" s="22" t="s">
        <v>126</v>
      </c>
      <c r="AH9" s="22" t="s">
        <v>130</v>
      </c>
      <c r="AI9" s="18"/>
      <c r="AJ9" s="5"/>
      <c r="AK9" s="5"/>
      <c r="AL9" s="5"/>
      <c r="AM9" s="5" t="s">
        <v>24</v>
      </c>
      <c r="AN9" s="5" t="s">
        <v>25</v>
      </c>
      <c r="AO9" s="5" t="s">
        <v>18</v>
      </c>
      <c r="AP9" s="5" t="s">
        <v>24</v>
      </c>
      <c r="AQ9" s="5" t="s">
        <v>25</v>
      </c>
      <c r="AR9" s="5" t="s">
        <v>18</v>
      </c>
      <c r="AS9" s="5" t="s">
        <v>24</v>
      </c>
      <c r="AT9" s="5" t="s">
        <v>25</v>
      </c>
      <c r="AU9" s="5" t="s">
        <v>18</v>
      </c>
      <c r="AV9" s="5" t="s">
        <v>24</v>
      </c>
      <c r="AW9" s="5" t="s">
        <v>25</v>
      </c>
      <c r="AX9" s="5" t="s">
        <v>18</v>
      </c>
      <c r="AY9" s="5" t="s">
        <v>24</v>
      </c>
      <c r="AZ9" s="5" t="s">
        <v>25</v>
      </c>
      <c r="BA9" s="5" t="s">
        <v>18</v>
      </c>
      <c r="BB9" s="5" t="s">
        <v>24</v>
      </c>
      <c r="BC9" s="5" t="s">
        <v>25</v>
      </c>
      <c r="BD9" s="5" t="s">
        <v>18</v>
      </c>
      <c r="BE9" s="5" t="s">
        <v>24</v>
      </c>
      <c r="BF9" s="5" t="s">
        <v>25</v>
      </c>
      <c r="BG9" s="5" t="s">
        <v>18</v>
      </c>
      <c r="BH9" s="5" t="s">
        <v>24</v>
      </c>
      <c r="BI9" s="5" t="s">
        <v>25</v>
      </c>
      <c r="BJ9" s="5" t="s">
        <v>18</v>
      </c>
      <c r="BK9" s="5" t="s">
        <v>24</v>
      </c>
      <c r="BL9" s="5" t="s">
        <v>25</v>
      </c>
      <c r="BM9" s="5" t="s">
        <v>18</v>
      </c>
      <c r="BN9" s="5" t="s">
        <v>24</v>
      </c>
      <c r="BO9" s="5" t="s">
        <v>25</v>
      </c>
      <c r="BP9" s="5" t="s">
        <v>18</v>
      </c>
      <c r="BQ9" s="5" t="s">
        <v>24</v>
      </c>
      <c r="BR9" s="5" t="s">
        <v>25</v>
      </c>
      <c r="BS9" s="5" t="s">
        <v>18</v>
      </c>
      <c r="BT9" s="5" t="s">
        <v>24</v>
      </c>
      <c r="BU9" s="5" t="s">
        <v>25</v>
      </c>
      <c r="BV9" s="5" t="s">
        <v>18</v>
      </c>
      <c r="BW9" s="5" t="s">
        <v>24</v>
      </c>
      <c r="BX9" s="5" t="s">
        <v>25</v>
      </c>
      <c r="BY9" s="5" t="s">
        <v>18</v>
      </c>
      <c r="BZ9" s="5" t="s">
        <v>24</v>
      </c>
      <c r="CA9" s="5" t="s">
        <v>25</v>
      </c>
      <c r="CB9" s="5" t="s">
        <v>18</v>
      </c>
      <c r="CC9" s="5" t="s">
        <v>24</v>
      </c>
      <c r="CD9" s="5" t="s">
        <v>25</v>
      </c>
      <c r="CE9" s="5" t="s">
        <v>18</v>
      </c>
      <c r="CF9" s="5" t="s">
        <v>24</v>
      </c>
      <c r="CG9" s="5" t="s">
        <v>25</v>
      </c>
      <c r="CH9" s="5" t="s">
        <v>18</v>
      </c>
      <c r="CI9" s="5" t="s">
        <v>24</v>
      </c>
      <c r="CJ9" s="5" t="s">
        <v>25</v>
      </c>
      <c r="CK9" s="5" t="s">
        <v>18</v>
      </c>
      <c r="CL9" s="5" t="s">
        <v>24</v>
      </c>
      <c r="CM9" s="5" t="s">
        <v>25</v>
      </c>
      <c r="CN9" s="5" t="s">
        <v>18</v>
      </c>
      <c r="CO9" s="5" t="s">
        <v>24</v>
      </c>
      <c r="CP9" s="5" t="s">
        <v>25</v>
      </c>
      <c r="CQ9" s="5" t="s">
        <v>18</v>
      </c>
      <c r="CR9" s="5" t="s">
        <v>24</v>
      </c>
      <c r="CS9" s="5" t="s">
        <v>25</v>
      </c>
      <c r="CT9" s="5" t="s">
        <v>18</v>
      </c>
      <c r="CU9" s="5" t="s">
        <v>24</v>
      </c>
      <c r="CV9" s="5" t="s">
        <v>25</v>
      </c>
      <c r="CW9" s="5" t="s">
        <v>18</v>
      </c>
      <c r="CX9" s="5" t="s">
        <v>24</v>
      </c>
      <c r="CY9" s="5" t="s">
        <v>25</v>
      </c>
      <c r="CZ9" s="5" t="s">
        <v>18</v>
      </c>
      <c r="DA9" s="5" t="s">
        <v>24</v>
      </c>
      <c r="DB9" s="5" t="s">
        <v>25</v>
      </c>
      <c r="DC9" s="5" t="s">
        <v>18</v>
      </c>
      <c r="DD9" s="5" t="s">
        <v>24</v>
      </c>
      <c r="DE9" s="5" t="s">
        <v>25</v>
      </c>
      <c r="DF9" s="5" t="s">
        <v>18</v>
      </c>
      <c r="DG9" s="5" t="s">
        <v>24</v>
      </c>
      <c r="DH9" s="5" t="s">
        <v>25</v>
      </c>
      <c r="DI9" s="5" t="s">
        <v>18</v>
      </c>
      <c r="DJ9" s="5" t="s">
        <v>24</v>
      </c>
      <c r="DK9" s="5" t="s">
        <v>25</v>
      </c>
      <c r="DL9" s="5" t="s">
        <v>18</v>
      </c>
      <c r="DM9" s="5" t="s">
        <v>24</v>
      </c>
      <c r="DN9" s="5" t="s">
        <v>25</v>
      </c>
      <c r="DO9" s="5" t="s">
        <v>18</v>
      </c>
      <c r="DP9" s="5" t="s">
        <v>24</v>
      </c>
      <c r="DQ9" s="5" t="s">
        <v>25</v>
      </c>
      <c r="DR9" s="5" t="s">
        <v>18</v>
      </c>
      <c r="DS9" s="5" t="s">
        <v>24</v>
      </c>
      <c r="DT9" s="5" t="s">
        <v>25</v>
      </c>
      <c r="DU9" s="5" t="s">
        <v>18</v>
      </c>
    </row>
    <row r="10" spans="1:125" ht="13.5" customHeight="1" x14ac:dyDescent="0.2">
      <c r="A10" s="16"/>
      <c r="F10" s="6"/>
      <c r="G10" s="6"/>
      <c r="AI10" s="17"/>
      <c r="AM10" s="6"/>
      <c r="AN10" s="6"/>
      <c r="AO10" s="6"/>
      <c r="AP10" s="6"/>
      <c r="AQ10" s="6"/>
      <c r="AR10" s="6"/>
      <c r="AS10" s="6"/>
      <c r="AT10" s="6"/>
    </row>
    <row r="11" spans="1:125" ht="13.5" customHeight="1" x14ac:dyDescent="0.2">
      <c r="A11" s="16"/>
      <c r="B11" s="23" t="s">
        <v>23</v>
      </c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17"/>
      <c r="AM11" s="6"/>
      <c r="AN11" s="6"/>
      <c r="AO11" s="6"/>
      <c r="AP11" s="6"/>
      <c r="AQ11" s="6"/>
      <c r="AR11" s="6"/>
      <c r="AS11" s="6"/>
      <c r="AT11" s="6"/>
    </row>
    <row r="12" spans="1:125" ht="13.5" customHeight="1" x14ac:dyDescent="0.25">
      <c r="A12" s="16"/>
      <c r="C12" s="2" t="s">
        <v>19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s="17"/>
      <c r="AM12" s="55" t="s">
        <v>19</v>
      </c>
      <c r="AN12" s="55"/>
      <c r="AO12" s="55"/>
      <c r="AP12" s="55"/>
      <c r="AQ12" s="55"/>
      <c r="AR12" s="55"/>
      <c r="AS12" s="55"/>
      <c r="AT12" s="55"/>
      <c r="AU12" s="55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</row>
    <row r="13" spans="1:125" ht="13.5" customHeight="1" x14ac:dyDescent="0.2">
      <c r="A13" s="16"/>
      <c r="D13" s="1" t="s">
        <v>64</v>
      </c>
      <c r="F13" s="8">
        <f>AO13</f>
        <v>3366</v>
      </c>
      <c r="G13" s="8">
        <f>AR13</f>
        <v>2904</v>
      </c>
      <c r="H13" s="8">
        <f>AU13</f>
        <v>2898</v>
      </c>
      <c r="I13" s="8">
        <f>AX13</f>
        <v>3588</v>
      </c>
      <c r="J13" s="8">
        <f>BA13</f>
        <v>3782</v>
      </c>
      <c r="K13" s="8">
        <f>BD13</f>
        <v>3686</v>
      </c>
      <c r="L13" s="8">
        <f>BG13</f>
        <v>3514</v>
      </c>
      <c r="M13" s="8">
        <f>BJ13</f>
        <v>3787</v>
      </c>
      <c r="N13" s="8">
        <f>BM13</f>
        <v>3876</v>
      </c>
      <c r="O13" s="8">
        <f>BP13</f>
        <v>4174</v>
      </c>
      <c r="P13" s="8">
        <f>BS13</f>
        <v>4113</v>
      </c>
      <c r="Q13" s="8">
        <f>BV13</f>
        <v>4379</v>
      </c>
      <c r="R13" s="8">
        <f>BY13</f>
        <v>4605</v>
      </c>
      <c r="S13" s="8">
        <f>CB13</f>
        <v>4625</v>
      </c>
      <c r="T13" s="8">
        <f>CE13</f>
        <v>4662</v>
      </c>
      <c r="U13" s="8">
        <f>CH13</f>
        <v>4783</v>
      </c>
      <c r="V13" s="8">
        <f>CK13</f>
        <v>4897</v>
      </c>
      <c r="W13" s="8">
        <f>CN13</f>
        <v>5698</v>
      </c>
      <c r="X13" s="8">
        <f>CQ13</f>
        <v>5492</v>
      </c>
      <c r="Y13" s="8">
        <f>CT13</f>
        <v>5996</v>
      </c>
      <c r="Z13" s="8">
        <f>CW13</f>
        <v>6046</v>
      </c>
      <c r="AA13" s="8">
        <f>CZ13</f>
        <v>6371</v>
      </c>
      <c r="AB13" s="8">
        <f>DC13</f>
        <v>6048</v>
      </c>
      <c r="AC13" s="8">
        <f>DF13</f>
        <v>6400</v>
      </c>
      <c r="AD13" s="8">
        <f>DI13</f>
        <v>6025</v>
      </c>
      <c r="AE13" s="8">
        <f>DL13</f>
        <v>4664</v>
      </c>
      <c r="AF13" s="8">
        <f>DO13</f>
        <v>4084</v>
      </c>
      <c r="AG13" s="8">
        <f>DR13</f>
        <v>4609</v>
      </c>
      <c r="AH13" s="8">
        <f>DU13</f>
        <v>5364</v>
      </c>
      <c r="AI13" s="9"/>
      <c r="AK13" s="1" t="s">
        <v>64</v>
      </c>
      <c r="AM13" s="26">
        <v>1546</v>
      </c>
      <c r="AN13" s="26">
        <v>1820</v>
      </c>
      <c r="AO13" s="26">
        <f>AM13+AN13</f>
        <v>3366</v>
      </c>
      <c r="AP13" s="26">
        <v>1304</v>
      </c>
      <c r="AQ13" s="26">
        <v>1600</v>
      </c>
      <c r="AR13" s="26">
        <f>AP13+AQ13</f>
        <v>2904</v>
      </c>
      <c r="AS13" s="26">
        <v>1387</v>
      </c>
      <c r="AT13" s="26">
        <v>1511</v>
      </c>
      <c r="AU13" s="26">
        <f>AS13+AT13</f>
        <v>2898</v>
      </c>
      <c r="AV13" s="26">
        <v>1569</v>
      </c>
      <c r="AW13" s="26">
        <v>2019</v>
      </c>
      <c r="AX13" s="26">
        <f>AV13+AW13</f>
        <v>3588</v>
      </c>
      <c r="AY13" s="26">
        <f>1688-5</f>
        <v>1683</v>
      </c>
      <c r="AZ13" s="26">
        <f>2102-3</f>
        <v>2099</v>
      </c>
      <c r="BA13" s="26">
        <f>AY13+AZ13</f>
        <v>3782</v>
      </c>
      <c r="BB13" s="26">
        <f>1647-7</f>
        <v>1640</v>
      </c>
      <c r="BC13" s="26">
        <f>2051-5</f>
        <v>2046</v>
      </c>
      <c r="BD13" s="26">
        <f>BB13+BC13</f>
        <v>3686</v>
      </c>
      <c r="BE13" s="26">
        <v>1578</v>
      </c>
      <c r="BF13" s="26">
        <v>1936</v>
      </c>
      <c r="BG13" s="26">
        <f>BE13+BF13</f>
        <v>3514</v>
      </c>
      <c r="BH13" s="26">
        <v>1710</v>
      </c>
      <c r="BI13" s="26">
        <v>2077</v>
      </c>
      <c r="BJ13" s="26">
        <f>BH13+BI13</f>
        <v>3787</v>
      </c>
      <c r="BK13" s="26">
        <v>1735</v>
      </c>
      <c r="BL13" s="26">
        <v>2141</v>
      </c>
      <c r="BM13" s="26">
        <f>BK13+BL13</f>
        <v>3876</v>
      </c>
      <c r="BN13" s="26">
        <v>1927</v>
      </c>
      <c r="BO13" s="26">
        <v>2247</v>
      </c>
      <c r="BP13" s="26">
        <f>BN13+BO13</f>
        <v>4174</v>
      </c>
      <c r="BQ13" s="26">
        <v>1937</v>
      </c>
      <c r="BR13" s="26">
        <v>2176</v>
      </c>
      <c r="BS13" s="26">
        <f>BQ13+BR13</f>
        <v>4113</v>
      </c>
      <c r="BT13" s="26">
        <v>2095</v>
      </c>
      <c r="BU13" s="26">
        <v>2284</v>
      </c>
      <c r="BV13" s="26">
        <f>BT13+BU13</f>
        <v>4379</v>
      </c>
      <c r="BW13" s="26">
        <v>2162</v>
      </c>
      <c r="BX13" s="26">
        <v>2443</v>
      </c>
      <c r="BY13" s="26">
        <f>BW13+BX13</f>
        <v>4605</v>
      </c>
      <c r="BZ13" s="26">
        <v>2183</v>
      </c>
      <c r="CA13" s="26">
        <v>2442</v>
      </c>
      <c r="CB13" s="26">
        <f>BZ13+CA13</f>
        <v>4625</v>
      </c>
      <c r="CC13" s="26">
        <v>2149</v>
      </c>
      <c r="CD13" s="26">
        <v>2513</v>
      </c>
      <c r="CE13" s="26">
        <f>CC13+CD13</f>
        <v>4662</v>
      </c>
      <c r="CF13" s="26">
        <v>2221</v>
      </c>
      <c r="CG13" s="26">
        <v>2562</v>
      </c>
      <c r="CH13" s="26">
        <f>CF13+CG13</f>
        <v>4783</v>
      </c>
      <c r="CI13" s="26">
        <v>2225</v>
      </c>
      <c r="CJ13" s="26">
        <v>2672</v>
      </c>
      <c r="CK13" s="26">
        <f>CI13+CJ13</f>
        <v>4897</v>
      </c>
      <c r="CL13" s="26">
        <v>2667</v>
      </c>
      <c r="CM13" s="26">
        <v>3031</v>
      </c>
      <c r="CN13" s="26">
        <f>CL13+CM13</f>
        <v>5698</v>
      </c>
      <c r="CO13" s="26">
        <v>2534</v>
      </c>
      <c r="CP13" s="26">
        <v>2958</v>
      </c>
      <c r="CQ13" s="26">
        <f>CO13+CP13</f>
        <v>5492</v>
      </c>
      <c r="CR13" s="26">
        <v>2821</v>
      </c>
      <c r="CS13" s="26">
        <v>3175</v>
      </c>
      <c r="CT13" s="26">
        <f>CR13+CS13</f>
        <v>5996</v>
      </c>
      <c r="CU13" s="26">
        <v>2801</v>
      </c>
      <c r="CV13" s="26">
        <v>3245</v>
      </c>
      <c r="CW13" s="26">
        <f>CU13+CV13</f>
        <v>6046</v>
      </c>
      <c r="CX13" s="26">
        <v>2981</v>
      </c>
      <c r="CY13" s="26">
        <v>3390</v>
      </c>
      <c r="CZ13" s="26">
        <f>CX13+CY13</f>
        <v>6371</v>
      </c>
      <c r="DA13" s="26">
        <v>2816</v>
      </c>
      <c r="DB13" s="26">
        <v>3232</v>
      </c>
      <c r="DC13" s="26">
        <f>DA13+DB13</f>
        <v>6048</v>
      </c>
      <c r="DD13" s="26">
        <v>2999</v>
      </c>
      <c r="DE13" s="26">
        <v>3401</v>
      </c>
      <c r="DF13" s="26">
        <f>DD13+DE13</f>
        <v>6400</v>
      </c>
      <c r="DG13" s="26">
        <v>2824</v>
      </c>
      <c r="DH13" s="26">
        <v>3201</v>
      </c>
      <c r="DI13" s="26">
        <f>DG13+DH13</f>
        <v>6025</v>
      </c>
      <c r="DJ13" s="26">
        <v>2145</v>
      </c>
      <c r="DK13" s="26">
        <v>2519</v>
      </c>
      <c r="DL13" s="26">
        <f>DJ13+DK13</f>
        <v>4664</v>
      </c>
      <c r="DM13" s="26">
        <v>1860</v>
      </c>
      <c r="DN13" s="26">
        <v>2224</v>
      </c>
      <c r="DO13" s="26">
        <f>DM13+DN13</f>
        <v>4084</v>
      </c>
      <c r="DP13" s="26">
        <v>2053</v>
      </c>
      <c r="DQ13" s="26">
        <v>2556</v>
      </c>
      <c r="DR13" s="26">
        <f>DP13+DQ13</f>
        <v>4609</v>
      </c>
      <c r="DS13" s="26">
        <v>2443</v>
      </c>
      <c r="DT13" s="26">
        <v>2921</v>
      </c>
      <c r="DU13" s="26">
        <f>DS13+DT13</f>
        <v>5364</v>
      </c>
    </row>
    <row r="14" spans="1:125" ht="13.5" customHeight="1" x14ac:dyDescent="0.2">
      <c r="A14" s="16"/>
      <c r="D14" s="11" t="s">
        <v>58</v>
      </c>
      <c r="E14" s="1" t="s">
        <v>59</v>
      </c>
      <c r="F14" s="11">
        <f>IF(AO13&gt;0,(AO14/AO13),"")</f>
        <v>0.28461081402257871</v>
      </c>
      <c r="G14" s="11">
        <f>IF(AR13&gt;0,(AR14/AR13),"")</f>
        <v>0.28512396694214875</v>
      </c>
      <c r="H14" s="11">
        <f>IF(AU13&gt;0,(AU14/AU13),"")</f>
        <v>0.2857142857142857</v>
      </c>
      <c r="I14" s="11">
        <f>IF(AX13&gt;0,(AX14/AX13),"")</f>
        <v>0.29292084726867335</v>
      </c>
      <c r="J14" s="11">
        <f>IF(BA13&gt;0,(BA14/BA13),"")</f>
        <v>0.31993654151242729</v>
      </c>
      <c r="K14" s="11">
        <f>IF(BD13&gt;0,(BD14/BD13),"")</f>
        <v>0.34780249593054802</v>
      </c>
      <c r="L14" s="11">
        <f>IF(BG13&gt;0,(BG14/BG13),"")</f>
        <v>0.36710301650540694</v>
      </c>
      <c r="M14" s="11">
        <f>IF(BJ13&gt;0,(BJ14/BJ13),"")</f>
        <v>0.37628729865328758</v>
      </c>
      <c r="N14" s="11">
        <f>IF(BM13&gt;0,(BM14/BM13),"")</f>
        <v>0.37874097007223945</v>
      </c>
      <c r="O14" s="11">
        <f>IF(BP13&gt;0,(BP14/BP13),"")</f>
        <v>0.39698131288931482</v>
      </c>
      <c r="P14" s="11">
        <f>IF(BS13&gt;0,(BS14/BS13),"")</f>
        <v>0.4099197665937272</v>
      </c>
      <c r="Q14" s="11">
        <f>IF(BV13&gt;0,(BV14/BV13),"")</f>
        <v>0.41402146608814799</v>
      </c>
      <c r="R14" s="11">
        <f>IF(BY13&gt;0,(BY14/BY13),"")</f>
        <v>0.43105320304017375</v>
      </c>
      <c r="S14" s="11">
        <f>IF(CB13&gt;0,(CB14/CB13),"")</f>
        <v>0.43091891891891893</v>
      </c>
      <c r="T14" s="11">
        <f>IF(CE13&gt;0,(CE14/CE13),"")</f>
        <v>0.44766194766194767</v>
      </c>
      <c r="U14" s="11">
        <f>IF(CH13&gt;0,(CH14/CH13),"")</f>
        <v>0.4670708760192348</v>
      </c>
      <c r="V14" s="11">
        <f>IF(CK13&gt;0,(CK14/CK13),"")</f>
        <v>0.47069634470083727</v>
      </c>
      <c r="W14" s="11">
        <f>CN14/CN$13</f>
        <v>0.46016146016146015</v>
      </c>
      <c r="X14" s="11">
        <f>CQ14/CQ$13</f>
        <v>0.46012381646030592</v>
      </c>
      <c r="Y14" s="11">
        <f t="shared" ref="Y14:Y16" si="0">CT14/CT$13</f>
        <v>0.44046030687124749</v>
      </c>
      <c r="Z14" s="11">
        <f>CW14/CW$13</f>
        <v>0.43979490572279195</v>
      </c>
      <c r="AA14" s="11">
        <f>CZ14/CZ$13</f>
        <v>0.45879767697378748</v>
      </c>
      <c r="AB14" s="11">
        <f>DC14/DC$13</f>
        <v>0.48230820105820105</v>
      </c>
      <c r="AC14" s="11">
        <f>DF14/DF$13</f>
        <v>0.50437500000000002</v>
      </c>
      <c r="AD14" s="11">
        <f>DI14/DI$13</f>
        <v>0.51502074688796684</v>
      </c>
      <c r="AE14" s="11">
        <f>DL14/DL$13</f>
        <v>0.54931389365351635</v>
      </c>
      <c r="AF14" s="11">
        <f>DO14/DO$13</f>
        <v>0.56390793339862877</v>
      </c>
      <c r="AG14" s="11">
        <f>DR14/DR$13</f>
        <v>0.55673681926665219</v>
      </c>
      <c r="AH14" s="11">
        <f>DU14/DU$13</f>
        <v>0.58351976137211037</v>
      </c>
      <c r="AI14" s="17"/>
      <c r="AK14" s="11" t="s">
        <v>58</v>
      </c>
      <c r="AL14" s="1" t="s">
        <v>59</v>
      </c>
      <c r="AM14" s="26">
        <v>356</v>
      </c>
      <c r="AN14" s="26">
        <v>602</v>
      </c>
      <c r="AO14" s="26">
        <f t="shared" ref="AO14:AO16" si="1">AM14+AN14</f>
        <v>958</v>
      </c>
      <c r="AP14" s="26">
        <v>305</v>
      </c>
      <c r="AQ14" s="26">
        <v>523</v>
      </c>
      <c r="AR14" s="26">
        <f t="shared" ref="AR14:AR16" si="2">AP14+AQ14</f>
        <v>828</v>
      </c>
      <c r="AS14" s="26">
        <v>320</v>
      </c>
      <c r="AT14" s="26">
        <v>508</v>
      </c>
      <c r="AU14" s="26">
        <f t="shared" ref="AU14:AU16" si="3">AS14+AT14</f>
        <v>828</v>
      </c>
      <c r="AV14" s="26">
        <v>366</v>
      </c>
      <c r="AW14" s="26">
        <v>685</v>
      </c>
      <c r="AX14" s="26">
        <f t="shared" ref="AX14:AX16" si="4">AV14+AW14</f>
        <v>1051</v>
      </c>
      <c r="AY14" s="26">
        <v>420</v>
      </c>
      <c r="AZ14" s="26">
        <v>790</v>
      </c>
      <c r="BA14" s="26">
        <f t="shared" ref="BA14:BA16" si="5">AY14+AZ14</f>
        <v>1210</v>
      </c>
      <c r="BB14" s="26">
        <v>462</v>
      </c>
      <c r="BC14" s="26">
        <v>820</v>
      </c>
      <c r="BD14" s="26">
        <f t="shared" ref="BD14:BD16" si="6">BB14+BC14</f>
        <v>1282</v>
      </c>
      <c r="BE14" s="26">
        <v>461</v>
      </c>
      <c r="BF14" s="26">
        <v>829</v>
      </c>
      <c r="BG14" s="26">
        <f t="shared" ref="BG14:BG16" si="7">BE14+BF14</f>
        <v>1290</v>
      </c>
      <c r="BH14" s="26">
        <v>500</v>
      </c>
      <c r="BI14" s="26">
        <v>925</v>
      </c>
      <c r="BJ14" s="26">
        <f t="shared" ref="BJ14:BJ16" si="8">BH14+BI14</f>
        <v>1425</v>
      </c>
      <c r="BK14" s="26">
        <v>525</v>
      </c>
      <c r="BL14" s="26">
        <v>943</v>
      </c>
      <c r="BM14" s="26">
        <f t="shared" ref="BM14:BM16" si="9">BK14+BL14</f>
        <v>1468</v>
      </c>
      <c r="BN14" s="26">
        <v>609</v>
      </c>
      <c r="BO14" s="26">
        <v>1048</v>
      </c>
      <c r="BP14" s="26">
        <f t="shared" ref="BP14:BP16" si="10">BN14+BO14</f>
        <v>1657</v>
      </c>
      <c r="BQ14" s="26">
        <v>643</v>
      </c>
      <c r="BR14" s="26">
        <v>1043</v>
      </c>
      <c r="BS14" s="26">
        <f t="shared" ref="BS14:BS16" si="11">BQ14+BR14</f>
        <v>1686</v>
      </c>
      <c r="BT14" s="26">
        <v>669</v>
      </c>
      <c r="BU14" s="26">
        <v>1144</v>
      </c>
      <c r="BV14" s="26">
        <f t="shared" ref="BV14:BV16" si="12">BT14+BU14</f>
        <v>1813</v>
      </c>
      <c r="BW14" s="26">
        <v>737</v>
      </c>
      <c r="BX14" s="26">
        <v>1248</v>
      </c>
      <c r="BY14" s="26">
        <f t="shared" ref="BY14:BY16" si="13">BW14+BX14</f>
        <v>1985</v>
      </c>
      <c r="BZ14" s="26">
        <v>765</v>
      </c>
      <c r="CA14" s="26">
        <v>1228</v>
      </c>
      <c r="CB14" s="26">
        <f t="shared" ref="CB14:CB16" si="14">BZ14+CA14</f>
        <v>1993</v>
      </c>
      <c r="CC14" s="26">
        <v>810</v>
      </c>
      <c r="CD14" s="26">
        <v>1277</v>
      </c>
      <c r="CE14" s="26">
        <f t="shared" ref="CE14:CE16" si="15">CC14+CD14</f>
        <v>2087</v>
      </c>
      <c r="CF14" s="26">
        <v>835</v>
      </c>
      <c r="CG14" s="26">
        <v>1399</v>
      </c>
      <c r="CH14" s="26">
        <f t="shared" ref="CH14:CH16" si="16">CF14+CG14</f>
        <v>2234</v>
      </c>
      <c r="CI14" s="26">
        <v>829</v>
      </c>
      <c r="CJ14" s="26">
        <v>1476</v>
      </c>
      <c r="CK14" s="26">
        <f t="shared" ref="CK14:CK16" si="17">CI14+CJ14</f>
        <v>2305</v>
      </c>
      <c r="CL14" s="26">
        <v>1004</v>
      </c>
      <c r="CM14" s="26">
        <v>1618</v>
      </c>
      <c r="CN14" s="26">
        <f t="shared" ref="CN14:CN16" si="18">CL14+CM14</f>
        <v>2622</v>
      </c>
      <c r="CO14" s="26">
        <v>907</v>
      </c>
      <c r="CP14" s="26">
        <v>1620</v>
      </c>
      <c r="CQ14" s="26">
        <f t="shared" ref="CQ14:CQ16" si="19">CO14+CP14</f>
        <v>2527</v>
      </c>
      <c r="CR14" s="26">
        <v>963</v>
      </c>
      <c r="CS14" s="26">
        <v>1678</v>
      </c>
      <c r="CT14" s="26">
        <f t="shared" ref="CT14:CT16" si="20">CR14+CS14</f>
        <v>2641</v>
      </c>
      <c r="CU14" s="26">
        <v>956</v>
      </c>
      <c r="CV14" s="26">
        <v>1703</v>
      </c>
      <c r="CW14" s="26">
        <f t="shared" ref="CW14:CW16" si="21">CU14+CV14</f>
        <v>2659</v>
      </c>
      <c r="CX14" s="26">
        <v>1049</v>
      </c>
      <c r="CY14" s="26">
        <v>1874</v>
      </c>
      <c r="CZ14" s="26">
        <f t="shared" ref="CZ14:CZ16" si="22">CX14+CY14</f>
        <v>2923</v>
      </c>
      <c r="DA14" s="26">
        <v>1000</v>
      </c>
      <c r="DB14" s="26">
        <v>1917</v>
      </c>
      <c r="DC14" s="26">
        <f t="shared" ref="DC14:DC16" si="23">DA14+DB14</f>
        <v>2917</v>
      </c>
      <c r="DD14" s="26">
        <v>1151</v>
      </c>
      <c r="DE14" s="26">
        <v>2077</v>
      </c>
      <c r="DF14" s="26">
        <f t="shared" ref="DF14:DF16" si="24">DD14+DE14</f>
        <v>3228</v>
      </c>
      <c r="DG14" s="26">
        <v>1162</v>
      </c>
      <c r="DH14" s="26">
        <v>1941</v>
      </c>
      <c r="DI14" s="26">
        <f t="shared" ref="DI14:DI16" si="25">DG14+DH14</f>
        <v>3103</v>
      </c>
      <c r="DJ14" s="26">
        <v>936</v>
      </c>
      <c r="DK14" s="26">
        <v>1626</v>
      </c>
      <c r="DL14" s="26">
        <f t="shared" ref="DL14:DL16" si="26">DJ14+DK14</f>
        <v>2562</v>
      </c>
      <c r="DM14" s="26">
        <v>835</v>
      </c>
      <c r="DN14" s="26">
        <v>1468</v>
      </c>
      <c r="DO14" s="26">
        <f t="shared" ref="DO14:DO16" si="27">DM14+DN14</f>
        <v>2303</v>
      </c>
      <c r="DP14" s="26">
        <v>955</v>
      </c>
      <c r="DQ14" s="26">
        <v>1611</v>
      </c>
      <c r="DR14" s="26">
        <f t="shared" ref="DR14:DR16" si="28">DP14+DQ14</f>
        <v>2566</v>
      </c>
      <c r="DS14" s="26">
        <v>1191</v>
      </c>
      <c r="DT14" s="26">
        <v>1939</v>
      </c>
      <c r="DU14" s="26">
        <f t="shared" ref="DU14:DU16" si="29">DS14+DT14</f>
        <v>3130</v>
      </c>
    </row>
    <row r="15" spans="1:125" ht="13.5" customHeight="1" x14ac:dyDescent="0.2">
      <c r="A15" s="16"/>
      <c r="E15" s="1" t="s">
        <v>60</v>
      </c>
      <c r="F15" s="11">
        <f>IF(AO13&gt;0,(AO15/AO13),"")</f>
        <v>0.24301841948900774</v>
      </c>
      <c r="G15" s="11">
        <f>IF(AR13&gt;0,(AR15/AR13),"")</f>
        <v>0.27203856749311295</v>
      </c>
      <c r="H15" s="11">
        <f>IF(AU13&gt;0,(AU15/AU13),"")</f>
        <v>0.2726017943409248</v>
      </c>
      <c r="I15" s="11">
        <f>IF(AX13&gt;0,(AX15/AX13),"")</f>
        <v>0.26198439241917504</v>
      </c>
      <c r="J15" s="11">
        <f>IF(BA13&gt;0,(BA15/BA13),"")</f>
        <v>0.27683765203595984</v>
      </c>
      <c r="K15" s="11">
        <f>IF(BD13&gt;0,(BD15/BD13),"")</f>
        <v>0.25691806836679326</v>
      </c>
      <c r="L15" s="11">
        <f>IF(BG13&gt;0,(BG15/BG13),"")</f>
        <v>0.2620944792259533</v>
      </c>
      <c r="M15" s="11">
        <f>IF(BJ13&gt;0,(BJ15/BJ13),"")</f>
        <v>0.26828624240823873</v>
      </c>
      <c r="N15" s="11">
        <f>IF(BM13&gt;0,(BM15/BM13),"")</f>
        <v>0.24716202270381837</v>
      </c>
      <c r="O15" s="11">
        <f>IF(BP13&gt;0,(BP15/BP13),"")</f>
        <v>0.25419262098706275</v>
      </c>
      <c r="P15" s="11">
        <f>IF(BS13&gt;0,(BS15/BS13),"")</f>
        <v>0.23048869438366157</v>
      </c>
      <c r="Q15" s="11">
        <f>IF(BV13&gt;0,(BV15/BV13),"")</f>
        <v>0.23772550810687371</v>
      </c>
      <c r="R15" s="11">
        <f>IF(BY13&gt;0,(BY15/BY13),"")</f>
        <v>0.21693811074918568</v>
      </c>
      <c r="S15" s="11">
        <f>IF(CB13&gt;0,(CB15/CB13),"")</f>
        <v>0.22616216216216217</v>
      </c>
      <c r="T15" s="11">
        <f>IF(CE13&gt;0,(CE15/CE13),"")</f>
        <v>0.20935220935220936</v>
      </c>
      <c r="U15" s="11">
        <f>IF(CH13&gt;0,(CH15/CH13),"")</f>
        <v>0.20949195065858248</v>
      </c>
      <c r="V15" s="11">
        <f>IF(CK13&gt;0,(CK15/CK13),"")</f>
        <v>0.20032673065141923</v>
      </c>
      <c r="W15" s="11">
        <f t="shared" ref="W15:W17" si="30">CN15/CN$13</f>
        <v>0.20410670410670412</v>
      </c>
      <c r="X15" s="11">
        <f>CQ15/CQ$13</f>
        <v>0.19774217042971595</v>
      </c>
      <c r="Y15" s="11">
        <f t="shared" si="0"/>
        <v>0.20663775850567045</v>
      </c>
      <c r="Z15" s="11">
        <f>CW15/CW$13</f>
        <v>0.21088322858087993</v>
      </c>
      <c r="AA15" s="11">
        <f t="shared" ref="AA15:AA17" si="31">CZ15/CZ$13</f>
        <v>0.20750274682153508</v>
      </c>
      <c r="AB15" s="11">
        <f>DC15/DC$13</f>
        <v>0.20188492063492064</v>
      </c>
      <c r="AC15" s="11">
        <f>DF15/DF$13</f>
        <v>0.20406250000000001</v>
      </c>
      <c r="AD15" s="11">
        <f>DI15/DI$13</f>
        <v>0.18639004149377594</v>
      </c>
      <c r="AE15" s="11">
        <f>DL15/DL$13</f>
        <v>0.18031732418524871</v>
      </c>
      <c r="AF15" s="11">
        <f>DO15/DO$13</f>
        <v>0.17091087169441724</v>
      </c>
      <c r="AG15" s="11">
        <f t="shared" ref="AG15" si="32">DR15/DR$13</f>
        <v>0.17183770883054891</v>
      </c>
      <c r="AH15" s="11">
        <f>DU15/DU$13</f>
        <v>0.16275167785234898</v>
      </c>
      <c r="AI15" s="17"/>
      <c r="AL15" s="1" t="s">
        <v>60</v>
      </c>
      <c r="AM15" s="26">
        <v>416</v>
      </c>
      <c r="AN15" s="26">
        <v>402</v>
      </c>
      <c r="AO15" s="26">
        <f t="shared" si="1"/>
        <v>818</v>
      </c>
      <c r="AP15" s="26">
        <v>376</v>
      </c>
      <c r="AQ15" s="26">
        <v>414</v>
      </c>
      <c r="AR15" s="26">
        <f t="shared" si="2"/>
        <v>790</v>
      </c>
      <c r="AS15" s="26">
        <v>392</v>
      </c>
      <c r="AT15" s="26">
        <v>398</v>
      </c>
      <c r="AU15" s="26">
        <f t="shared" si="3"/>
        <v>790</v>
      </c>
      <c r="AV15" s="26">
        <v>447</v>
      </c>
      <c r="AW15" s="26">
        <v>493</v>
      </c>
      <c r="AX15" s="26">
        <f t="shared" si="4"/>
        <v>940</v>
      </c>
      <c r="AY15" s="26">
        <v>526</v>
      </c>
      <c r="AZ15" s="26">
        <v>521</v>
      </c>
      <c r="BA15" s="26">
        <f t="shared" si="5"/>
        <v>1047</v>
      </c>
      <c r="BB15" s="26">
        <v>471</v>
      </c>
      <c r="BC15" s="26">
        <v>476</v>
      </c>
      <c r="BD15" s="26">
        <f t="shared" si="6"/>
        <v>947</v>
      </c>
      <c r="BE15" s="26">
        <v>447</v>
      </c>
      <c r="BF15" s="26">
        <v>474</v>
      </c>
      <c r="BG15" s="26">
        <f t="shared" si="7"/>
        <v>921</v>
      </c>
      <c r="BH15" s="26">
        <v>516</v>
      </c>
      <c r="BI15" s="26">
        <v>500</v>
      </c>
      <c r="BJ15" s="26">
        <f t="shared" si="8"/>
        <v>1016</v>
      </c>
      <c r="BK15" s="26">
        <v>498</v>
      </c>
      <c r="BL15" s="26">
        <v>460</v>
      </c>
      <c r="BM15" s="26">
        <f t="shared" si="9"/>
        <v>958</v>
      </c>
      <c r="BN15" s="26">
        <v>581</v>
      </c>
      <c r="BO15" s="26">
        <v>480</v>
      </c>
      <c r="BP15" s="26">
        <f t="shared" si="10"/>
        <v>1061</v>
      </c>
      <c r="BQ15" s="26">
        <v>514</v>
      </c>
      <c r="BR15" s="26">
        <v>434</v>
      </c>
      <c r="BS15" s="26">
        <f t="shared" si="11"/>
        <v>948</v>
      </c>
      <c r="BT15" s="26">
        <v>584</v>
      </c>
      <c r="BU15" s="26">
        <v>457</v>
      </c>
      <c r="BV15" s="26">
        <f t="shared" si="12"/>
        <v>1041</v>
      </c>
      <c r="BW15" s="26">
        <v>551</v>
      </c>
      <c r="BX15" s="26">
        <v>448</v>
      </c>
      <c r="BY15" s="26">
        <f t="shared" si="13"/>
        <v>999</v>
      </c>
      <c r="BZ15" s="26">
        <v>593</v>
      </c>
      <c r="CA15" s="26">
        <v>453</v>
      </c>
      <c r="CB15" s="26">
        <f t="shared" si="14"/>
        <v>1046</v>
      </c>
      <c r="CC15" s="26">
        <v>535</v>
      </c>
      <c r="CD15" s="26">
        <v>441</v>
      </c>
      <c r="CE15" s="26">
        <f t="shared" si="15"/>
        <v>976</v>
      </c>
      <c r="CF15" s="26">
        <v>573</v>
      </c>
      <c r="CG15" s="26">
        <v>429</v>
      </c>
      <c r="CH15" s="26">
        <f t="shared" si="16"/>
        <v>1002</v>
      </c>
      <c r="CI15" s="26">
        <v>559</v>
      </c>
      <c r="CJ15" s="26">
        <v>422</v>
      </c>
      <c r="CK15" s="26">
        <f t="shared" si="17"/>
        <v>981</v>
      </c>
      <c r="CL15" s="26">
        <v>663</v>
      </c>
      <c r="CM15" s="26">
        <v>500</v>
      </c>
      <c r="CN15" s="26">
        <f t="shared" si="18"/>
        <v>1163</v>
      </c>
      <c r="CO15" s="26">
        <v>619</v>
      </c>
      <c r="CP15" s="26">
        <v>467</v>
      </c>
      <c r="CQ15" s="26">
        <f t="shared" si="19"/>
        <v>1086</v>
      </c>
      <c r="CR15" s="26">
        <v>720</v>
      </c>
      <c r="CS15" s="26">
        <v>519</v>
      </c>
      <c r="CT15" s="26">
        <f t="shared" si="20"/>
        <v>1239</v>
      </c>
      <c r="CU15" s="26">
        <v>721</v>
      </c>
      <c r="CV15" s="26">
        <v>554</v>
      </c>
      <c r="CW15" s="26">
        <f t="shared" si="21"/>
        <v>1275</v>
      </c>
      <c r="CX15" s="26">
        <v>774</v>
      </c>
      <c r="CY15" s="26">
        <v>548</v>
      </c>
      <c r="CZ15" s="26">
        <f t="shared" si="22"/>
        <v>1322</v>
      </c>
      <c r="DA15" s="26">
        <v>720</v>
      </c>
      <c r="DB15" s="26">
        <v>501</v>
      </c>
      <c r="DC15" s="26">
        <f t="shared" si="23"/>
        <v>1221</v>
      </c>
      <c r="DD15" s="26">
        <v>785</v>
      </c>
      <c r="DE15" s="26">
        <v>521</v>
      </c>
      <c r="DF15" s="26">
        <f t="shared" si="24"/>
        <v>1306</v>
      </c>
      <c r="DG15" s="26">
        <v>672</v>
      </c>
      <c r="DH15" s="26">
        <v>451</v>
      </c>
      <c r="DI15" s="26">
        <f t="shared" si="25"/>
        <v>1123</v>
      </c>
      <c r="DJ15" s="26">
        <v>500</v>
      </c>
      <c r="DK15" s="26">
        <v>341</v>
      </c>
      <c r="DL15" s="26">
        <f t="shared" si="26"/>
        <v>841</v>
      </c>
      <c r="DM15" s="26">
        <v>419</v>
      </c>
      <c r="DN15" s="26">
        <v>279</v>
      </c>
      <c r="DO15" s="26">
        <f t="shared" si="27"/>
        <v>698</v>
      </c>
      <c r="DP15" s="26">
        <v>461</v>
      </c>
      <c r="DQ15" s="26">
        <v>331</v>
      </c>
      <c r="DR15" s="26">
        <f t="shared" si="28"/>
        <v>792</v>
      </c>
      <c r="DS15" s="26">
        <v>499</v>
      </c>
      <c r="DT15" s="26">
        <v>374</v>
      </c>
      <c r="DU15" s="26">
        <f t="shared" si="29"/>
        <v>873</v>
      </c>
    </row>
    <row r="16" spans="1:125" ht="13.5" customHeight="1" x14ac:dyDescent="0.2">
      <c r="A16" s="16"/>
      <c r="E16" s="1" t="s">
        <v>61</v>
      </c>
      <c r="F16" s="13">
        <f>IF(AO13&gt;0,(AO16/AO13),"")</f>
        <v>4.7831253713606657E-2</v>
      </c>
      <c r="G16" s="13">
        <f>IF(AR13&gt;0,(AR16/AR13),"")</f>
        <v>4.0289256198347105E-2</v>
      </c>
      <c r="H16" s="13">
        <f>IF(AU13&gt;0,(AU16/AU13),"")</f>
        <v>4.3133195307108352E-2</v>
      </c>
      <c r="I16" s="13">
        <f>IF(AX13&gt;0,(AX16/AX13),"")</f>
        <v>4.403567447045708E-2</v>
      </c>
      <c r="J16" s="13">
        <f>IF(BA13&gt;0,(BA16/BA13),"")</f>
        <v>5.129561078794289E-2</v>
      </c>
      <c r="K16" s="13">
        <f>IF(BD13&gt;0,(BD16/BD13),"")</f>
        <v>4.6391752577319589E-2</v>
      </c>
      <c r="L16" s="13">
        <f>IF(BG13&gt;0,(BG16/BG13),"")</f>
        <v>3.4718269778030733E-2</v>
      </c>
      <c r="M16" s="13">
        <f>IF(BJ13&gt;0,(BJ16/BJ13),"")</f>
        <v>3.3007657776604173E-2</v>
      </c>
      <c r="N16" s="13">
        <f>IF(BM13&gt;0,(BM16/BM13),"")</f>
        <v>3.3539731682146544E-2</v>
      </c>
      <c r="O16" s="13">
        <f>IF(BP13&gt;0,(BP16/BP13),"")</f>
        <v>3.6895064686152369E-2</v>
      </c>
      <c r="P16" s="13">
        <f>IF(BS13&gt;0,(BS16/BS13),"")</f>
        <v>3.1850230974957455E-2</v>
      </c>
      <c r="Q16" s="13">
        <f>IF(BV13&gt;0,(BV16/BV13),"")</f>
        <v>3.8364923498515641E-2</v>
      </c>
      <c r="R16" s="13">
        <f>IF(BY13&gt;0,(BY16/BY13),"")</f>
        <v>3.1487513572204126E-2</v>
      </c>
      <c r="S16" s="13">
        <f>IF(CB13&gt;0,(CB16/CB13),"")</f>
        <v>3.6540540540540539E-2</v>
      </c>
      <c r="T16" s="13">
        <f>IF(CE13&gt;0,(CE16/CE13),"")</f>
        <v>3.196053196053196E-2</v>
      </c>
      <c r="U16" s="13">
        <f>IF(CH13&gt;0,(CH16/CH13),"")</f>
        <v>3.1779218063976586E-2</v>
      </c>
      <c r="V16" s="13">
        <f>IF(CK13&gt;0,(CK16/CK13),"")</f>
        <v>3.0222585256279355E-2</v>
      </c>
      <c r="W16" s="13">
        <f t="shared" si="30"/>
        <v>3.0537030537030538E-2</v>
      </c>
      <c r="X16" s="13">
        <f>CQ16/CQ$13</f>
        <v>2.9861616897305172E-2</v>
      </c>
      <c r="Y16" s="13">
        <f t="shared" si="0"/>
        <v>3.602401601067378E-2</v>
      </c>
      <c r="Z16" s="13">
        <f>CW16/CW$13</f>
        <v>3.1591134634469067E-2</v>
      </c>
      <c r="AA16" s="13">
        <f t="shared" si="31"/>
        <v>2.3858107047559252E-2</v>
      </c>
      <c r="AB16" s="13">
        <f>DC16/DC$13</f>
        <v>2.8935185185185185E-2</v>
      </c>
      <c r="AC16" s="13">
        <f>DF16/DF$13</f>
        <v>2.1406250000000002E-2</v>
      </c>
      <c r="AD16" s="13">
        <f>DI16/DI$13</f>
        <v>2.3734439834024897E-2</v>
      </c>
      <c r="AE16" s="13">
        <f>DL16/DL$13</f>
        <v>2.3370497427101202E-2</v>
      </c>
      <c r="AF16" s="13">
        <f>DO16/DO$13</f>
        <v>2.6934378060724781E-2</v>
      </c>
      <c r="AG16" s="13">
        <f>DR16/DR$13</f>
        <v>2.082881319158169E-2</v>
      </c>
      <c r="AH16" s="13">
        <f>DU16/DU$13</f>
        <v>1.9388516032811335E-2</v>
      </c>
      <c r="AI16" s="17"/>
      <c r="AL16" s="1" t="s">
        <v>61</v>
      </c>
      <c r="AM16" s="26">
        <v>83</v>
      </c>
      <c r="AN16" s="26">
        <v>78</v>
      </c>
      <c r="AO16" s="26">
        <f t="shared" si="1"/>
        <v>161</v>
      </c>
      <c r="AP16" s="26">
        <v>63</v>
      </c>
      <c r="AQ16" s="26">
        <v>54</v>
      </c>
      <c r="AR16" s="26">
        <f t="shared" si="2"/>
        <v>117</v>
      </c>
      <c r="AS16" s="26">
        <v>73</v>
      </c>
      <c r="AT16" s="26">
        <v>52</v>
      </c>
      <c r="AU16" s="26">
        <f t="shared" si="3"/>
        <v>125</v>
      </c>
      <c r="AV16" s="26">
        <v>77</v>
      </c>
      <c r="AW16" s="26">
        <v>81</v>
      </c>
      <c r="AX16" s="26">
        <f t="shared" si="4"/>
        <v>158</v>
      </c>
      <c r="AY16" s="26">
        <v>103</v>
      </c>
      <c r="AZ16" s="26">
        <v>91</v>
      </c>
      <c r="BA16" s="26">
        <f t="shared" si="5"/>
        <v>194</v>
      </c>
      <c r="BB16" s="26">
        <v>101</v>
      </c>
      <c r="BC16" s="26">
        <v>70</v>
      </c>
      <c r="BD16" s="26">
        <f t="shared" si="6"/>
        <v>171</v>
      </c>
      <c r="BE16" s="26">
        <v>64</v>
      </c>
      <c r="BF16" s="26">
        <v>58</v>
      </c>
      <c r="BG16" s="26">
        <f t="shared" si="7"/>
        <v>122</v>
      </c>
      <c r="BH16" s="26">
        <v>74</v>
      </c>
      <c r="BI16" s="26">
        <v>51</v>
      </c>
      <c r="BJ16" s="26">
        <f t="shared" si="8"/>
        <v>125</v>
      </c>
      <c r="BK16" s="26">
        <v>77</v>
      </c>
      <c r="BL16" s="26">
        <v>53</v>
      </c>
      <c r="BM16" s="26">
        <f t="shared" si="9"/>
        <v>130</v>
      </c>
      <c r="BN16" s="26">
        <v>87</v>
      </c>
      <c r="BO16" s="26">
        <v>67</v>
      </c>
      <c r="BP16" s="26">
        <f t="shared" si="10"/>
        <v>154</v>
      </c>
      <c r="BQ16" s="26">
        <v>82</v>
      </c>
      <c r="BR16" s="26">
        <v>49</v>
      </c>
      <c r="BS16" s="26">
        <f t="shared" si="11"/>
        <v>131</v>
      </c>
      <c r="BT16" s="26">
        <v>99</v>
      </c>
      <c r="BU16" s="26">
        <v>69</v>
      </c>
      <c r="BV16" s="26">
        <f t="shared" si="12"/>
        <v>168</v>
      </c>
      <c r="BW16" s="26">
        <v>94</v>
      </c>
      <c r="BX16" s="26">
        <v>51</v>
      </c>
      <c r="BY16" s="26">
        <f t="shared" si="13"/>
        <v>145</v>
      </c>
      <c r="BZ16" s="26">
        <v>104</v>
      </c>
      <c r="CA16" s="26">
        <v>65</v>
      </c>
      <c r="CB16" s="26">
        <f t="shared" si="14"/>
        <v>169</v>
      </c>
      <c r="CC16" s="26">
        <v>96</v>
      </c>
      <c r="CD16" s="26">
        <v>53</v>
      </c>
      <c r="CE16" s="26">
        <f t="shared" si="15"/>
        <v>149</v>
      </c>
      <c r="CF16" s="26">
        <v>88</v>
      </c>
      <c r="CG16" s="26">
        <v>64</v>
      </c>
      <c r="CH16" s="26">
        <f t="shared" si="16"/>
        <v>152</v>
      </c>
      <c r="CI16" s="26">
        <v>84</v>
      </c>
      <c r="CJ16" s="26">
        <v>64</v>
      </c>
      <c r="CK16" s="26">
        <f t="shared" si="17"/>
        <v>148</v>
      </c>
      <c r="CL16" s="26">
        <v>108</v>
      </c>
      <c r="CM16" s="26">
        <v>66</v>
      </c>
      <c r="CN16" s="26">
        <f t="shared" si="18"/>
        <v>174</v>
      </c>
      <c r="CO16" s="26">
        <v>104</v>
      </c>
      <c r="CP16" s="26">
        <v>60</v>
      </c>
      <c r="CQ16" s="26">
        <f t="shared" si="19"/>
        <v>164</v>
      </c>
      <c r="CR16" s="26">
        <v>143</v>
      </c>
      <c r="CS16" s="26">
        <v>73</v>
      </c>
      <c r="CT16" s="26">
        <f t="shared" si="20"/>
        <v>216</v>
      </c>
      <c r="CU16" s="26">
        <v>132</v>
      </c>
      <c r="CV16" s="26">
        <v>59</v>
      </c>
      <c r="CW16" s="26">
        <f t="shared" si="21"/>
        <v>191</v>
      </c>
      <c r="CX16" s="26">
        <v>108</v>
      </c>
      <c r="CY16" s="26">
        <v>44</v>
      </c>
      <c r="CZ16" s="26">
        <f t="shared" si="22"/>
        <v>152</v>
      </c>
      <c r="DA16" s="26">
        <v>116</v>
      </c>
      <c r="DB16" s="26">
        <v>59</v>
      </c>
      <c r="DC16" s="26">
        <f t="shared" si="23"/>
        <v>175</v>
      </c>
      <c r="DD16" s="26">
        <v>89</v>
      </c>
      <c r="DE16" s="26">
        <v>48</v>
      </c>
      <c r="DF16" s="26">
        <f t="shared" si="24"/>
        <v>137</v>
      </c>
      <c r="DG16" s="26">
        <v>101</v>
      </c>
      <c r="DH16" s="26">
        <v>42</v>
      </c>
      <c r="DI16" s="26">
        <f t="shared" si="25"/>
        <v>143</v>
      </c>
      <c r="DJ16" s="26">
        <v>71</v>
      </c>
      <c r="DK16" s="26">
        <v>38</v>
      </c>
      <c r="DL16" s="26">
        <f t="shared" si="26"/>
        <v>109</v>
      </c>
      <c r="DM16" s="26">
        <v>67</v>
      </c>
      <c r="DN16" s="26">
        <v>43</v>
      </c>
      <c r="DO16" s="26">
        <f t="shared" si="27"/>
        <v>110</v>
      </c>
      <c r="DP16" s="26">
        <v>53</v>
      </c>
      <c r="DQ16" s="26">
        <v>43</v>
      </c>
      <c r="DR16" s="26">
        <f t="shared" si="28"/>
        <v>96</v>
      </c>
      <c r="DS16" s="26">
        <v>68</v>
      </c>
      <c r="DT16" s="26">
        <v>36</v>
      </c>
      <c r="DU16" s="26">
        <f t="shared" si="29"/>
        <v>104</v>
      </c>
    </row>
    <row r="17" spans="1:125" ht="13.5" customHeight="1" x14ac:dyDescent="0.2">
      <c r="A17" s="16"/>
      <c r="F17" s="11">
        <f>IF(AO13&gt;0,(AO17/AO13),"")</f>
        <v>0.57546048722519316</v>
      </c>
      <c r="G17" s="11">
        <f>IF(AR13&gt;0,(AR17/AR13),"")</f>
        <v>0.59745179063360887</v>
      </c>
      <c r="H17" s="11">
        <f>IF(AU13&gt;0,(AU17/AU13),"")</f>
        <v>0.60144927536231885</v>
      </c>
      <c r="I17" s="11">
        <f>IF(AX13&gt;0,(AX17/AX13),"")</f>
        <v>0.59894091415830542</v>
      </c>
      <c r="J17" s="11">
        <f>IF(BA13&gt;0,(BA17/BA13),"")</f>
        <v>0.64806980433632999</v>
      </c>
      <c r="K17" s="11">
        <f>IF(BD13&gt;0,(BD17/BD13),"")</f>
        <v>0.65111231687466087</v>
      </c>
      <c r="L17" s="11">
        <f>IF(BG13&gt;0,(BG17/BG13),"")</f>
        <v>0.66391576550939102</v>
      </c>
      <c r="M17" s="11">
        <f>IF(BJ13&gt;0,(BJ17/BJ13),"")</f>
        <v>0.67758119883813039</v>
      </c>
      <c r="N17" s="11">
        <f>IF(BM13&gt;0,(BM17/BM13),"")</f>
        <v>0.65944272445820429</v>
      </c>
      <c r="O17" s="11">
        <f>IF(BP13&gt;0,(BP17/BP13),"")</f>
        <v>0.6880689985625299</v>
      </c>
      <c r="P17" s="11">
        <f>IF(BS13&gt;0,(BS17/BS13),"")</f>
        <v>0.67225869195234622</v>
      </c>
      <c r="Q17" s="11">
        <f>IF(BV13&gt;0,(BV17/BV13),"")</f>
        <v>0.69011189769353731</v>
      </c>
      <c r="R17" s="11">
        <f>IF(BY13&gt;0,(BY17/BY13),"")</f>
        <v>0.67947882736156351</v>
      </c>
      <c r="S17" s="11">
        <f>IF(CB13&gt;0,(CB17/CB13),"")</f>
        <v>0.69362162162162166</v>
      </c>
      <c r="T17" s="11">
        <f>IF(CE13&gt;0,(CE17/CE13),"")</f>
        <v>0.68897468897468894</v>
      </c>
      <c r="U17" s="11">
        <f>IF(CH13&gt;0,(CH17/CH13),"")</f>
        <v>0.70834204474179385</v>
      </c>
      <c r="V17" s="11">
        <f>IF(CK13&gt;0,(CK17/CK13),"")</f>
        <v>0.70124566060853588</v>
      </c>
      <c r="W17" s="11">
        <f t="shared" si="30"/>
        <v>0.69480519480519476</v>
      </c>
      <c r="X17" s="11">
        <f>CQ17/CQ$13</f>
        <v>0.687727603787327</v>
      </c>
      <c r="Y17" s="11">
        <f>CT17/CT$13</f>
        <v>0.68312208138759167</v>
      </c>
      <c r="Z17" s="11">
        <f>CW17/CW$13</f>
        <v>0.68226926893814088</v>
      </c>
      <c r="AA17" s="11">
        <f t="shared" si="31"/>
        <v>0.69015853084288181</v>
      </c>
      <c r="AB17" s="11">
        <f>DC17/DC$13</f>
        <v>0.71312830687830686</v>
      </c>
      <c r="AC17" s="11">
        <f>DF17/DF$13</f>
        <v>0.72984375000000001</v>
      </c>
      <c r="AD17" s="11">
        <f>DI17/DI$13</f>
        <v>0.72514522821576766</v>
      </c>
      <c r="AE17" s="11">
        <f>DL17/DL$13</f>
        <v>0.75300171526586623</v>
      </c>
      <c r="AF17" s="11">
        <f>DO17/DO$13</f>
        <v>0.76175318315377083</v>
      </c>
      <c r="AG17" s="11">
        <f>DR17/DR$13</f>
        <v>0.74940334128878283</v>
      </c>
      <c r="AH17" s="11">
        <f>DU17/DU$13</f>
        <v>0.76565995525727071</v>
      </c>
      <c r="AI17" s="17"/>
      <c r="AL17" s="5" t="s">
        <v>87</v>
      </c>
      <c r="AM17" s="26">
        <f>SUM(AM14:AM16)</f>
        <v>855</v>
      </c>
      <c r="AN17" s="26">
        <f t="shared" ref="AN17:AZ17" si="33">SUM(AN14:AN16)</f>
        <v>1082</v>
      </c>
      <c r="AO17" s="26">
        <f>SUM(AO14:AO16)</f>
        <v>1937</v>
      </c>
      <c r="AP17" s="26">
        <f>SUM(AP14:AP16)</f>
        <v>744</v>
      </c>
      <c r="AQ17" s="26">
        <f t="shared" si="33"/>
        <v>991</v>
      </c>
      <c r="AR17" s="26">
        <f t="shared" si="33"/>
        <v>1735</v>
      </c>
      <c r="AS17" s="26">
        <f t="shared" si="33"/>
        <v>785</v>
      </c>
      <c r="AT17" s="26">
        <f t="shared" si="33"/>
        <v>958</v>
      </c>
      <c r="AU17" s="26">
        <f t="shared" si="33"/>
        <v>1743</v>
      </c>
      <c r="AV17" s="26">
        <f t="shared" si="33"/>
        <v>890</v>
      </c>
      <c r="AW17" s="26">
        <f t="shared" si="33"/>
        <v>1259</v>
      </c>
      <c r="AX17" s="26">
        <f t="shared" si="33"/>
        <v>2149</v>
      </c>
      <c r="AY17" s="26">
        <f t="shared" si="33"/>
        <v>1049</v>
      </c>
      <c r="AZ17" s="26">
        <f t="shared" si="33"/>
        <v>1402</v>
      </c>
      <c r="BA17" s="26">
        <f t="shared" ref="BA17:CJ17" si="34">SUM(BA14:BA16)</f>
        <v>2451</v>
      </c>
      <c r="BB17" s="26">
        <f t="shared" si="34"/>
        <v>1034</v>
      </c>
      <c r="BC17" s="26">
        <f t="shared" si="34"/>
        <v>1366</v>
      </c>
      <c r="BD17" s="26">
        <f t="shared" si="34"/>
        <v>2400</v>
      </c>
      <c r="BE17" s="26">
        <f t="shared" si="34"/>
        <v>972</v>
      </c>
      <c r="BF17" s="26">
        <f t="shared" si="34"/>
        <v>1361</v>
      </c>
      <c r="BG17" s="26">
        <f t="shared" si="34"/>
        <v>2333</v>
      </c>
      <c r="BH17" s="26">
        <f t="shared" si="34"/>
        <v>1090</v>
      </c>
      <c r="BI17" s="26">
        <f t="shared" si="34"/>
        <v>1476</v>
      </c>
      <c r="BJ17" s="26">
        <f t="shared" si="34"/>
        <v>2566</v>
      </c>
      <c r="BK17" s="26">
        <f t="shared" si="34"/>
        <v>1100</v>
      </c>
      <c r="BL17" s="26">
        <f t="shared" si="34"/>
        <v>1456</v>
      </c>
      <c r="BM17" s="26">
        <f t="shared" si="34"/>
        <v>2556</v>
      </c>
      <c r="BN17" s="26">
        <f t="shared" si="34"/>
        <v>1277</v>
      </c>
      <c r="BO17" s="26">
        <f t="shared" si="34"/>
        <v>1595</v>
      </c>
      <c r="BP17" s="26">
        <f t="shared" si="34"/>
        <v>2872</v>
      </c>
      <c r="BQ17" s="26">
        <f t="shared" si="34"/>
        <v>1239</v>
      </c>
      <c r="BR17" s="26">
        <f t="shared" si="34"/>
        <v>1526</v>
      </c>
      <c r="BS17" s="26">
        <f t="shared" si="34"/>
        <v>2765</v>
      </c>
      <c r="BT17" s="26">
        <f t="shared" si="34"/>
        <v>1352</v>
      </c>
      <c r="BU17" s="26">
        <f t="shared" si="34"/>
        <v>1670</v>
      </c>
      <c r="BV17" s="26">
        <f t="shared" si="34"/>
        <v>3022</v>
      </c>
      <c r="BW17" s="26">
        <f t="shared" si="34"/>
        <v>1382</v>
      </c>
      <c r="BX17" s="26">
        <f t="shared" si="34"/>
        <v>1747</v>
      </c>
      <c r="BY17" s="26">
        <f t="shared" si="34"/>
        <v>3129</v>
      </c>
      <c r="BZ17" s="26">
        <f t="shared" si="34"/>
        <v>1462</v>
      </c>
      <c r="CA17" s="26">
        <f t="shared" si="34"/>
        <v>1746</v>
      </c>
      <c r="CB17" s="26">
        <f t="shared" si="34"/>
        <v>3208</v>
      </c>
      <c r="CC17" s="26">
        <f t="shared" si="34"/>
        <v>1441</v>
      </c>
      <c r="CD17" s="26">
        <f t="shared" si="34"/>
        <v>1771</v>
      </c>
      <c r="CE17" s="26">
        <f t="shared" si="34"/>
        <v>3212</v>
      </c>
      <c r="CF17" s="26">
        <f t="shared" si="34"/>
        <v>1496</v>
      </c>
      <c r="CG17" s="26">
        <f t="shared" si="34"/>
        <v>1892</v>
      </c>
      <c r="CH17" s="26">
        <f t="shared" si="34"/>
        <v>3388</v>
      </c>
      <c r="CI17" s="26">
        <f t="shared" si="34"/>
        <v>1472</v>
      </c>
      <c r="CJ17" s="26">
        <f t="shared" si="34"/>
        <v>1962</v>
      </c>
      <c r="CK17" s="26">
        <f>SUM(CK14:CK16)</f>
        <v>3434</v>
      </c>
      <c r="CL17" s="26">
        <f t="shared" ref="CL17:CM17" si="35">SUM(CL14:CL16)</f>
        <v>1775</v>
      </c>
      <c r="CM17" s="26">
        <f t="shared" si="35"/>
        <v>2184</v>
      </c>
      <c r="CN17" s="26">
        <f>SUM(CN14:CN16)</f>
        <v>3959</v>
      </c>
      <c r="CO17" s="26">
        <f t="shared" ref="CO17:CP17" si="36">SUM(CO14:CO16)</f>
        <v>1630</v>
      </c>
      <c r="CP17" s="26">
        <f t="shared" si="36"/>
        <v>2147</v>
      </c>
      <c r="CQ17" s="26">
        <f>SUM(CQ14:CQ16)</f>
        <v>3777</v>
      </c>
      <c r="CR17" s="26">
        <f t="shared" ref="CR17:CS17" si="37">SUM(CR14:CR16)</f>
        <v>1826</v>
      </c>
      <c r="CS17" s="26">
        <f t="shared" si="37"/>
        <v>2270</v>
      </c>
      <c r="CT17" s="26">
        <f>SUM(CT14:CT16)</f>
        <v>4096</v>
      </c>
      <c r="CU17" s="26">
        <f t="shared" ref="CU17:CV17" si="38">SUM(CU14:CU16)</f>
        <v>1809</v>
      </c>
      <c r="CV17" s="26">
        <f t="shared" si="38"/>
        <v>2316</v>
      </c>
      <c r="CW17" s="26">
        <f t="shared" ref="CW17:DC17" si="39">SUM(CW14:CW16)</f>
        <v>4125</v>
      </c>
      <c r="CX17" s="26">
        <f t="shared" si="39"/>
        <v>1931</v>
      </c>
      <c r="CY17" s="26">
        <f t="shared" si="39"/>
        <v>2466</v>
      </c>
      <c r="CZ17" s="26">
        <f t="shared" si="39"/>
        <v>4397</v>
      </c>
      <c r="DA17" s="26">
        <f t="shared" si="39"/>
        <v>1836</v>
      </c>
      <c r="DB17" s="26">
        <f t="shared" si="39"/>
        <v>2477</v>
      </c>
      <c r="DC17" s="26">
        <f t="shared" si="39"/>
        <v>4313</v>
      </c>
      <c r="DD17" s="26">
        <f t="shared" ref="DD17:DI17" si="40">SUM(DD14:DD16)</f>
        <v>2025</v>
      </c>
      <c r="DE17" s="26">
        <f t="shared" si="40"/>
        <v>2646</v>
      </c>
      <c r="DF17" s="26">
        <f t="shared" si="40"/>
        <v>4671</v>
      </c>
      <c r="DG17" s="26">
        <f>SUM(DG14:DG16)</f>
        <v>1935</v>
      </c>
      <c r="DH17" s="26">
        <f t="shared" si="40"/>
        <v>2434</v>
      </c>
      <c r="DI17" s="26">
        <f t="shared" si="40"/>
        <v>4369</v>
      </c>
      <c r="DJ17" s="26">
        <f>SUM(DJ14:DJ16)</f>
        <v>1507</v>
      </c>
      <c r="DK17" s="26">
        <f t="shared" ref="DK17:DL17" si="41">SUM(DK14:DK16)</f>
        <v>2005</v>
      </c>
      <c r="DL17" s="26">
        <f t="shared" si="41"/>
        <v>3512</v>
      </c>
      <c r="DM17" s="26">
        <f>SUM(DM14:DM16)</f>
        <v>1321</v>
      </c>
      <c r="DN17" s="26">
        <f t="shared" ref="DN17:DO17" si="42">SUM(DN14:DN16)</f>
        <v>1790</v>
      </c>
      <c r="DO17" s="26">
        <f t="shared" si="42"/>
        <v>3111</v>
      </c>
      <c r="DP17" s="26">
        <f>SUM(DP14:DP16)</f>
        <v>1469</v>
      </c>
      <c r="DQ17" s="26">
        <f t="shared" ref="DQ17:DR17" si="43">SUM(DQ14:DQ16)</f>
        <v>1985</v>
      </c>
      <c r="DR17" s="26">
        <f t="shared" si="43"/>
        <v>3454</v>
      </c>
      <c r="DS17" s="26">
        <f>SUM(DS14:DS16)</f>
        <v>1758</v>
      </c>
      <c r="DT17" s="26">
        <f t="shared" ref="DT17:DU17" si="44">SUM(DT14:DT16)</f>
        <v>2349</v>
      </c>
      <c r="DU17" s="26">
        <f t="shared" si="44"/>
        <v>4107</v>
      </c>
    </row>
    <row r="18" spans="1:125" ht="13.5" customHeight="1" x14ac:dyDescent="0.2">
      <c r="A18" s="16"/>
      <c r="C18" s="2" t="s">
        <v>24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</row>
    <row r="19" spans="1:125" ht="13.5" customHeight="1" x14ac:dyDescent="0.2">
      <c r="A19" s="16"/>
      <c r="D19" s="1" t="s">
        <v>64</v>
      </c>
      <c r="F19" s="8">
        <f>AM13</f>
        <v>1546</v>
      </c>
      <c r="G19" s="8">
        <f>AP13</f>
        <v>1304</v>
      </c>
      <c r="H19" s="8">
        <f>AS13</f>
        <v>1387</v>
      </c>
      <c r="I19" s="8">
        <f>AV13</f>
        <v>1569</v>
      </c>
      <c r="J19" s="8">
        <f>AY13</f>
        <v>1683</v>
      </c>
      <c r="K19" s="8">
        <f>BB13</f>
        <v>1640</v>
      </c>
      <c r="L19" s="8">
        <f>BE13</f>
        <v>1578</v>
      </c>
      <c r="M19" s="8">
        <f>BH13</f>
        <v>1710</v>
      </c>
      <c r="N19" s="8">
        <f>BK13</f>
        <v>1735</v>
      </c>
      <c r="O19" s="8">
        <f>BN13</f>
        <v>1927</v>
      </c>
      <c r="P19" s="8">
        <f>BQ13</f>
        <v>1937</v>
      </c>
      <c r="Q19" s="8">
        <f>BT13</f>
        <v>2095</v>
      </c>
      <c r="R19" s="8">
        <f>BW13</f>
        <v>2162</v>
      </c>
      <c r="S19" s="8">
        <f>BZ13</f>
        <v>2183</v>
      </c>
      <c r="T19" s="8">
        <f>CC13</f>
        <v>2149</v>
      </c>
      <c r="U19" s="8">
        <f>CF13</f>
        <v>2221</v>
      </c>
      <c r="V19" s="8">
        <f>CI13</f>
        <v>2225</v>
      </c>
      <c r="W19" s="8">
        <f>CL13</f>
        <v>2667</v>
      </c>
      <c r="X19" s="8">
        <f>CO13</f>
        <v>2534</v>
      </c>
      <c r="Y19" s="8">
        <f>CR13</f>
        <v>2821</v>
      </c>
      <c r="Z19" s="8">
        <f>CU13</f>
        <v>2801</v>
      </c>
      <c r="AA19" s="8">
        <f>CX13</f>
        <v>2981</v>
      </c>
      <c r="AB19" s="8">
        <f>DA13</f>
        <v>2816</v>
      </c>
      <c r="AC19" s="8">
        <f>DD13</f>
        <v>2999</v>
      </c>
      <c r="AD19" s="8">
        <f>DG13</f>
        <v>2824</v>
      </c>
      <c r="AE19" s="8">
        <f>DJ13</f>
        <v>2145</v>
      </c>
      <c r="AF19" s="8">
        <f>DM13</f>
        <v>1860</v>
      </c>
      <c r="AG19" s="8">
        <f>DP13</f>
        <v>2053</v>
      </c>
      <c r="AH19" s="8">
        <f>DS13</f>
        <v>2443</v>
      </c>
      <c r="AI19" s="17"/>
    </row>
    <row r="20" spans="1:125" ht="13.5" customHeight="1" x14ac:dyDescent="0.2">
      <c r="A20" s="16"/>
      <c r="D20" s="11" t="s">
        <v>58</v>
      </c>
      <c r="E20" s="1" t="s">
        <v>59</v>
      </c>
      <c r="F20" s="11">
        <f>IF(AM13&gt;0,(AM14/AM13),"")</f>
        <v>0.23027166882276842</v>
      </c>
      <c r="G20" s="11">
        <f>IF(AP13&gt;0,(AP14/AP13),"")</f>
        <v>0.2338957055214724</v>
      </c>
      <c r="H20" s="11">
        <f>IF(AS13&gt;0,(AS14/AS13),"")</f>
        <v>0.23071377072819033</v>
      </c>
      <c r="I20" s="11">
        <f>IF(AV13&gt;0,(AV14/AV13),"")</f>
        <v>0.2332695984703633</v>
      </c>
      <c r="J20" s="11">
        <f>IF(AY13&gt;0,(AY14/AY13),"")</f>
        <v>0.24955436720142601</v>
      </c>
      <c r="K20" s="11">
        <f>IF(BB13&gt;0,(BB14/BB13),"")</f>
        <v>0.2817073170731707</v>
      </c>
      <c r="L20" s="11">
        <f>IF(BE13&gt;0,(BE14/BE13),"")</f>
        <v>0.29214195183776931</v>
      </c>
      <c r="M20" s="11">
        <f>IF(BH13&gt;0,(BH14/BH13),"")</f>
        <v>0.29239766081871343</v>
      </c>
      <c r="N20" s="11">
        <f>IF(BK13&gt;0,(BK14/BK13),"")</f>
        <v>0.30259365994236309</v>
      </c>
      <c r="O20" s="11">
        <f>IF(BN13&gt;0,(BN14/BN13),"")</f>
        <v>0.31603528801245462</v>
      </c>
      <c r="P20" s="11">
        <f>IF(BQ13&gt;0,(BQ14/BQ13),"")</f>
        <v>0.33195663397005681</v>
      </c>
      <c r="Q20" s="11">
        <f>IF(BT13&gt;0,(BT14/BT13),"")</f>
        <v>0.31933174224343674</v>
      </c>
      <c r="R20" s="11">
        <f>IF(BW13&gt;0,(BW14/BW13),"")</f>
        <v>0.34088806660499538</v>
      </c>
      <c r="S20" s="11">
        <f>IF(BZ13&gt;0,(BZ14/BZ13),"")</f>
        <v>0.3504351809436555</v>
      </c>
      <c r="T20" s="11">
        <f>IF(CC13&gt;0,(CC14/CC13),"")</f>
        <v>0.3769194974406701</v>
      </c>
      <c r="U20" s="11">
        <f>IF(CF13&gt;0,(CF14/CF13),"")</f>
        <v>0.3759567762269248</v>
      </c>
      <c r="V20" s="11">
        <f>IF(CI13&gt;0,(CI14/CI13),"")</f>
        <v>0.37258426966292135</v>
      </c>
      <c r="W20" s="11">
        <f>CL14/CL$13</f>
        <v>0.37645294338207724</v>
      </c>
      <c r="X20" s="11">
        <f>CO14/CO$13</f>
        <v>0.35793212312549327</v>
      </c>
      <c r="Y20" s="11">
        <f>CR14/CR$13</f>
        <v>0.34136830911024457</v>
      </c>
      <c r="Z20" s="11">
        <f>CU14/CU$13</f>
        <v>0.34130667618707605</v>
      </c>
      <c r="AA20" s="11">
        <f>CX14/CX$13</f>
        <v>0.35189533713518956</v>
      </c>
      <c r="AB20" s="11">
        <f>DA14/DA$13</f>
        <v>0.35511363636363635</v>
      </c>
      <c r="AC20" s="11">
        <f>DD14/DD$13</f>
        <v>0.38379459819939982</v>
      </c>
      <c r="AD20" s="11">
        <f>DG14/DG$13</f>
        <v>0.4114730878186969</v>
      </c>
      <c r="AE20" s="11">
        <f>DJ14/DJ$13</f>
        <v>0.43636363636363634</v>
      </c>
      <c r="AF20" s="11">
        <f>DM14/DM$13</f>
        <v>0.44892473118279569</v>
      </c>
      <c r="AG20" s="11">
        <f>DP14/DP$13</f>
        <v>0.46517291768144181</v>
      </c>
      <c r="AH20" s="11">
        <f>DS14/DS$13</f>
        <v>0.48751534997953339</v>
      </c>
      <c r="AI20" s="17"/>
    </row>
    <row r="21" spans="1:125" ht="13.5" customHeight="1" x14ac:dyDescent="0.2">
      <c r="A21" s="16"/>
      <c r="E21" s="1" t="s">
        <v>60</v>
      </c>
      <c r="F21" s="11">
        <f>IF(AM13&gt;0,(AM15/AM13),"")</f>
        <v>0.26908150064683051</v>
      </c>
      <c r="G21" s="11">
        <f>IF(AP13&gt;0,(AP15/AP13),"")</f>
        <v>0.28834355828220859</v>
      </c>
      <c r="H21" s="11">
        <f>IF(AS13&gt;0,(AS15/AS13),"")</f>
        <v>0.28262436914203315</v>
      </c>
      <c r="I21" s="11">
        <f>IF(AV13&gt;0,(AV15/AV13),"")</f>
        <v>0.28489483747609945</v>
      </c>
      <c r="J21" s="11">
        <f>IF(AY13&gt;0,(AY15/AY13),"")</f>
        <v>0.31253713606654782</v>
      </c>
      <c r="K21" s="11">
        <f>IF(BB13&gt;0,(BB15/BB13),"")</f>
        <v>0.28719512195121949</v>
      </c>
      <c r="L21" s="11">
        <f>IF(BE13&gt;0,(BE15/BE13),"")</f>
        <v>0.28326996197718629</v>
      </c>
      <c r="M21" s="11">
        <f>IF(BH13&gt;0,(BH15/BH13),"")</f>
        <v>0.30175438596491228</v>
      </c>
      <c r="N21" s="11">
        <f>IF(BK13&gt;0,(BK15/BK13),"")</f>
        <v>0.28703170028818442</v>
      </c>
      <c r="O21" s="11">
        <f>IF(BN13&gt;0,(BN15/BN13),"")</f>
        <v>0.30150492994291644</v>
      </c>
      <c r="P21" s="11">
        <f>IF(BQ13&gt;0,(BQ15/BQ13),"")</f>
        <v>0.26535880227155395</v>
      </c>
      <c r="Q21" s="11">
        <f>IF(BT13&gt;0,(BT15/BT13),"")</f>
        <v>0.27875894988066824</v>
      </c>
      <c r="R21" s="11">
        <f>IF(BW13&gt;0,(BW15/BW13),"")</f>
        <v>0.25485661424606848</v>
      </c>
      <c r="S21" s="11">
        <f>IF(BZ13&gt;0,(BZ15/BZ13),"")</f>
        <v>0.27164452588181404</v>
      </c>
      <c r="T21" s="11">
        <f>IF(CC13&gt;0,(CC15/CC13),"")</f>
        <v>0.24895300139599813</v>
      </c>
      <c r="U21" s="11">
        <f>IF(CF13&gt;0,(CF15/CF13),"")</f>
        <v>0.25799189554254842</v>
      </c>
      <c r="V21" s="11">
        <f>IF(CI13&gt;0,(CI15/CI13),"")</f>
        <v>0.25123595505617979</v>
      </c>
      <c r="W21" s="11">
        <f>CL15/CL$13</f>
        <v>0.24859392575928008</v>
      </c>
      <c r="X21" s="11">
        <f>CO15/CO$13</f>
        <v>0.24427782162588793</v>
      </c>
      <c r="Y21" s="11">
        <f>CR15/CR$13</f>
        <v>0.25522864232541653</v>
      </c>
      <c r="Z21" s="11">
        <f>CU15/CU$13</f>
        <v>0.25740806854694753</v>
      </c>
      <c r="AA21" s="11">
        <f>CX15/CX$13</f>
        <v>0.25964441462596444</v>
      </c>
      <c r="AB21" s="11">
        <f>DA15/DA$13</f>
        <v>0.25568181818181818</v>
      </c>
      <c r="AC21" s="11">
        <f>DD15/DD$13</f>
        <v>0.26175391797265757</v>
      </c>
      <c r="AD21" s="11">
        <f>DG15/DG$13</f>
        <v>0.23796033994334279</v>
      </c>
      <c r="AE21" s="11">
        <f>DJ15/DJ$13</f>
        <v>0.23310023310023309</v>
      </c>
      <c r="AF21" s="11">
        <f>DM15/DM$13</f>
        <v>0.22526881720430109</v>
      </c>
      <c r="AG21" s="11">
        <f t="shared" ref="AG21:AG22" si="45">DP15/DP$13</f>
        <v>0.22454943984413053</v>
      </c>
      <c r="AH21" s="11">
        <f>DS15/DS$13</f>
        <v>0.20425706099058535</v>
      </c>
      <c r="AI21" s="17"/>
      <c r="AK21" s="2"/>
      <c r="AL21" s="2"/>
    </row>
    <row r="22" spans="1:125" ht="13.5" customHeight="1" x14ac:dyDescent="0.2">
      <c r="A22" s="16"/>
      <c r="E22" s="1" t="s">
        <v>61</v>
      </c>
      <c r="F22" s="13">
        <f>IF(AM13&gt;0,(AM16/AM13),"")</f>
        <v>5.36869340232859E-2</v>
      </c>
      <c r="G22" s="13">
        <f>IF(AP13&gt;0,(AP16/AP13),"")</f>
        <v>4.8312883435582821E-2</v>
      </c>
      <c r="H22" s="13">
        <f>IF(AS13&gt;0,(AS16/AS13),"")</f>
        <v>5.2631578947368418E-2</v>
      </c>
      <c r="I22" s="13">
        <f>IF(AV13&gt;0,(AV16/AV13),"")</f>
        <v>4.9075844486934354E-2</v>
      </c>
      <c r="J22" s="13">
        <f>IF(AY13&gt;0,(AY16/AY13),"")</f>
        <v>6.1200237670825906E-2</v>
      </c>
      <c r="K22" s="13">
        <f>IF(BB13&gt;0,(BB16/BB13),"")</f>
        <v>6.1585365853658536E-2</v>
      </c>
      <c r="L22" s="13">
        <f>IF(BE13&gt;0,(BE16/BE13),"")</f>
        <v>4.0557667934093787E-2</v>
      </c>
      <c r="M22" s="13">
        <f>IF(BH13&gt;0,(BH16/BH13),"")</f>
        <v>4.3274853801169591E-2</v>
      </c>
      <c r="N22" s="13">
        <f>IF(BK13&gt;0,(BK16/BK13),"")</f>
        <v>4.4380403458213258E-2</v>
      </c>
      <c r="O22" s="13">
        <f>IF(BN13&gt;0,(BN16/BN13),"")</f>
        <v>4.5147898287493514E-2</v>
      </c>
      <c r="P22" s="13">
        <f>IF(BQ13&gt;0,(BQ16/BQ13),"")</f>
        <v>4.2333505420753745E-2</v>
      </c>
      <c r="Q22" s="13">
        <f>IF(BT13&gt;0,(BT16/BT13),"")</f>
        <v>4.7255369928400952E-2</v>
      </c>
      <c r="R22" s="13">
        <f>IF(BW13&gt;0,(BW16/BW13),"")</f>
        <v>4.3478260869565216E-2</v>
      </c>
      <c r="S22" s="13">
        <f>IF(BZ13&gt;0,(BZ16/BZ13),"")</f>
        <v>4.7640861200183231E-2</v>
      </c>
      <c r="T22" s="13">
        <f>IF(CC13&gt;0,(CC16/CC13),"")</f>
        <v>4.4671940437412752E-2</v>
      </c>
      <c r="U22" s="13">
        <f>IF(CF13&gt;0,(CF16/CF13),"")</f>
        <v>3.9621791985592077E-2</v>
      </c>
      <c r="V22" s="13">
        <f>IF(CI13&gt;0,(CI16/CI13),"")</f>
        <v>3.7752808988764042E-2</v>
      </c>
      <c r="W22" s="13">
        <f>CL16/CL$13</f>
        <v>4.0494938132733409E-2</v>
      </c>
      <c r="X22" s="13">
        <f>CO16/CO$13</f>
        <v>4.1041831097079713E-2</v>
      </c>
      <c r="Y22" s="13">
        <f>CR16/CR$13</f>
        <v>5.0691244239631339E-2</v>
      </c>
      <c r="Z22" s="13">
        <f>CU16/CU$13</f>
        <v>4.7126026419136026E-2</v>
      </c>
      <c r="AA22" s="13">
        <f>CX16/CX$13</f>
        <v>3.6229453203622947E-2</v>
      </c>
      <c r="AB22" s="13">
        <f>DA16/DA$13</f>
        <v>4.1193181818181816E-2</v>
      </c>
      <c r="AC22" s="13">
        <f>DD16/DD$13</f>
        <v>2.9676558852950983E-2</v>
      </c>
      <c r="AD22" s="13">
        <f>DG16/DG$13</f>
        <v>3.5764872521246459E-2</v>
      </c>
      <c r="AE22" s="13">
        <f>DJ16/DJ$13</f>
        <v>3.3100233100233099E-2</v>
      </c>
      <c r="AF22" s="13">
        <f>DM16/DM$13</f>
        <v>3.6021505376344083E-2</v>
      </c>
      <c r="AG22" s="13">
        <f t="shared" si="45"/>
        <v>2.5815879201169022E-2</v>
      </c>
      <c r="AH22" s="13">
        <f>DS16/DS$13</f>
        <v>2.7834629553827261E-2</v>
      </c>
      <c r="AI22" s="17"/>
      <c r="AK22" s="2"/>
      <c r="AL22" s="2"/>
    </row>
    <row r="23" spans="1:125" ht="13.5" customHeight="1" x14ac:dyDescent="0.2">
      <c r="A23" s="16"/>
      <c r="F23" s="11">
        <f>IF(AM13&gt;0,(AM17/AM13),"")</f>
        <v>0.5530401034928849</v>
      </c>
      <c r="G23" s="11">
        <f>IF(AP13&gt;0,(AP17/AP13),"")</f>
        <v>0.57055214723926384</v>
      </c>
      <c r="H23" s="11">
        <f>IF(AS13&gt;0,(AS17/AS13),"")</f>
        <v>0.56596971881759195</v>
      </c>
      <c r="I23" s="11">
        <f>IF(AV13&gt;0,(AV17/AV13),"")</f>
        <v>0.56724028043339703</v>
      </c>
      <c r="J23" s="11">
        <f>IF(AY13&gt;0,(AY17/AY13),"")</f>
        <v>0.6232917409387998</v>
      </c>
      <c r="K23" s="11">
        <f>IF(BB13&gt;0,(BB17/BB13),"")</f>
        <v>0.63048780487804879</v>
      </c>
      <c r="L23" s="11">
        <f>IF(BE13&gt;0,(BE17/BE13),"")</f>
        <v>0.61596958174904948</v>
      </c>
      <c r="M23" s="11">
        <f>IF(BH13&gt;0,(BH17/BH13),"")</f>
        <v>0.63742690058479534</v>
      </c>
      <c r="N23" s="11">
        <f>IF(BK13&gt;0,(BK17/BK13),"")</f>
        <v>0.63400576368876083</v>
      </c>
      <c r="O23" s="11">
        <f>IF(BN13&gt;0,(BN17/BN13),"")</f>
        <v>0.66268811624286461</v>
      </c>
      <c r="P23" s="11">
        <f>IF(BQ13&gt;0,(BQ17/BQ13),"")</f>
        <v>0.63964894166236452</v>
      </c>
      <c r="Q23" s="11">
        <f>IF(BT13&gt;0,(BT17/BT13),"")</f>
        <v>0.645346062052506</v>
      </c>
      <c r="R23" s="11">
        <f>IF(BW13&gt;0,(BW17/BW13),"")</f>
        <v>0.6392229417206291</v>
      </c>
      <c r="S23" s="11">
        <f>IF(BZ13&gt;0,(BZ17/BZ13),"")</f>
        <v>0.66972056802565272</v>
      </c>
      <c r="T23" s="11">
        <f>IF(CC13&gt;0,(CC17/CC13),"")</f>
        <v>0.67054443927408092</v>
      </c>
      <c r="U23" s="11">
        <f>IF(CF13&gt;0,(CF17/CF13),"")</f>
        <v>0.67357046375506524</v>
      </c>
      <c r="V23" s="11">
        <f>IF(CI13&gt;0,(CI17/CI13),"")</f>
        <v>0.66157303370786513</v>
      </c>
      <c r="W23" s="11">
        <f>CL17/CL$13</f>
        <v>0.66554180727409074</v>
      </c>
      <c r="X23" s="11">
        <f>CO17/CO$13</f>
        <v>0.64325177584846094</v>
      </c>
      <c r="Y23" s="11">
        <f>CR17/CR$13</f>
        <v>0.6472881956752925</v>
      </c>
      <c r="Z23" s="11">
        <f>CU17/CU$13</f>
        <v>0.64584077115315963</v>
      </c>
      <c r="AA23" s="11">
        <f>CX17/CX$13</f>
        <v>0.64776920496477697</v>
      </c>
      <c r="AB23" s="11">
        <f>DA17/DA$13</f>
        <v>0.65198863636363635</v>
      </c>
      <c r="AC23" s="11">
        <f>DD17/DD$13</f>
        <v>0.67522507502500828</v>
      </c>
      <c r="AD23" s="11">
        <f>DG17/DG$13</f>
        <v>0.6851983002832861</v>
      </c>
      <c r="AE23" s="11">
        <f>DJ17/DJ$13</f>
        <v>0.70256410256410251</v>
      </c>
      <c r="AF23" s="11">
        <f>DM17/DM$13</f>
        <v>0.71021505376344085</v>
      </c>
      <c r="AG23" s="11">
        <f>DP17/DP$13</f>
        <v>0.71553823672674133</v>
      </c>
      <c r="AH23" s="11">
        <f>DS17/DS$13</f>
        <v>0.71960704052394597</v>
      </c>
      <c r="AI23" s="17"/>
      <c r="AK23" s="2"/>
      <c r="AL23" s="2"/>
    </row>
    <row r="24" spans="1:125" ht="13.5" customHeight="1" x14ac:dyDescent="0.2">
      <c r="A24" s="16"/>
      <c r="C24" s="2" t="s">
        <v>25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K24" s="2"/>
      <c r="AL24" s="2"/>
    </row>
    <row r="25" spans="1:125" ht="13.5" customHeight="1" x14ac:dyDescent="0.2">
      <c r="A25" s="16"/>
      <c r="D25" s="1" t="s">
        <v>64</v>
      </c>
      <c r="F25" s="8">
        <f>AN13</f>
        <v>1820</v>
      </c>
      <c r="G25" s="8">
        <f>AQ13</f>
        <v>1600</v>
      </c>
      <c r="H25" s="8">
        <f>AT13</f>
        <v>1511</v>
      </c>
      <c r="I25" s="8">
        <f>AW13</f>
        <v>2019</v>
      </c>
      <c r="J25" s="8">
        <f>AZ13</f>
        <v>2099</v>
      </c>
      <c r="K25" s="8">
        <f>BC13</f>
        <v>2046</v>
      </c>
      <c r="L25" s="8">
        <f>BF13</f>
        <v>1936</v>
      </c>
      <c r="M25" s="8">
        <f>BI13</f>
        <v>2077</v>
      </c>
      <c r="N25" s="8">
        <f>BL13</f>
        <v>2141</v>
      </c>
      <c r="O25" s="8">
        <f>BO13</f>
        <v>2247</v>
      </c>
      <c r="P25" s="8">
        <f>BR13</f>
        <v>2176</v>
      </c>
      <c r="Q25" s="8">
        <f>BU13</f>
        <v>2284</v>
      </c>
      <c r="R25" s="8">
        <f>BX13</f>
        <v>2443</v>
      </c>
      <c r="S25" s="8">
        <f>CA13</f>
        <v>2442</v>
      </c>
      <c r="T25" s="8">
        <f>CD13</f>
        <v>2513</v>
      </c>
      <c r="U25" s="8">
        <f>CG13</f>
        <v>2562</v>
      </c>
      <c r="V25" s="8">
        <f>CJ13</f>
        <v>2672</v>
      </c>
      <c r="W25" s="8">
        <f>CM13</f>
        <v>3031</v>
      </c>
      <c r="X25" s="8">
        <f>CP13</f>
        <v>2958</v>
      </c>
      <c r="Y25" s="8">
        <f>CS13</f>
        <v>3175</v>
      </c>
      <c r="Z25" s="8">
        <f>CV13</f>
        <v>3245</v>
      </c>
      <c r="AA25" s="8">
        <f>CY13</f>
        <v>3390</v>
      </c>
      <c r="AB25" s="8">
        <f>DB13</f>
        <v>3232</v>
      </c>
      <c r="AC25" s="8">
        <f>DE13</f>
        <v>3401</v>
      </c>
      <c r="AD25" s="8">
        <f>DH13</f>
        <v>3201</v>
      </c>
      <c r="AE25" s="8">
        <f>DK13</f>
        <v>2519</v>
      </c>
      <c r="AF25" s="8">
        <f>DN13</f>
        <v>2224</v>
      </c>
      <c r="AG25" s="8">
        <f>DQ13</f>
        <v>2556</v>
      </c>
      <c r="AH25" s="8">
        <f>DT13</f>
        <v>2921</v>
      </c>
      <c r="AI25" s="17"/>
      <c r="AK25" s="2"/>
      <c r="AL25" s="2"/>
    </row>
    <row r="26" spans="1:125" ht="13.5" customHeight="1" x14ac:dyDescent="0.2">
      <c r="A26" s="16"/>
      <c r="D26" s="11" t="s">
        <v>58</v>
      </c>
      <c r="E26" s="1" t="s">
        <v>59</v>
      </c>
      <c r="F26" s="11">
        <f>IF(AN13&gt;0,(AN14/AN13),"")</f>
        <v>0.33076923076923076</v>
      </c>
      <c r="G26" s="11">
        <f>IF(AQ13&gt;0,(AQ14/AQ13),"")</f>
        <v>0.32687500000000003</v>
      </c>
      <c r="H26" s="11">
        <f>IF(AT13&gt;0,(AT14/AT13),"")</f>
        <v>0.33620119126406356</v>
      </c>
      <c r="I26" s="11">
        <f>IF(AW13&gt;0,(AW14/AW13),"")</f>
        <v>0.33927686973749382</v>
      </c>
      <c r="J26" s="11">
        <f>IF(AZ13&gt;0,(AZ14/AZ13),"")</f>
        <v>0.3763696998570748</v>
      </c>
      <c r="K26" s="11">
        <f>IF(BC13&gt;0,(BC14/BC13),"")</f>
        <v>0.40078201368523947</v>
      </c>
      <c r="L26" s="11">
        <f>IF(BF13&gt;0,(BF14/BF13),"")</f>
        <v>0.42820247933884298</v>
      </c>
      <c r="M26" s="11">
        <f>IF(BI13&gt;0,(BI14/BI13),"")</f>
        <v>0.44535387578237845</v>
      </c>
      <c r="N26" s="11">
        <f>IF(BL13&gt;0,(BL14/BL13),"")</f>
        <v>0.44044838860345631</v>
      </c>
      <c r="O26" s="11">
        <f>IF(BO13&gt;0,(BO14/BO13),"")</f>
        <v>0.46639964396973743</v>
      </c>
      <c r="P26" s="11">
        <f>IF(BR13&gt;0,(BR14/BR13),"")</f>
        <v>0.47931985294117646</v>
      </c>
      <c r="Q26" s="11">
        <f>IF(BU13&gt;0,(BU14/BU13),"")</f>
        <v>0.50087565674255696</v>
      </c>
      <c r="R26" s="11">
        <f>IF(BX13&gt;0,(BX14/BX13),"")</f>
        <v>0.51084731887024148</v>
      </c>
      <c r="S26" s="11">
        <f>IF(CA13&gt;0,(CA14/CA13),"")</f>
        <v>0.50286650286650292</v>
      </c>
      <c r="T26" s="11">
        <f>IF(CD13&gt;0,(CD14/CD13),"")</f>
        <v>0.50815758058097893</v>
      </c>
      <c r="U26" s="11">
        <f>IF(CG13&gt;0,(CG14/CG13),"")</f>
        <v>0.54605776736924283</v>
      </c>
      <c r="V26" s="11">
        <f>IF(CJ13&gt;0,(CJ14/CJ13),"")</f>
        <v>0.55239520958083832</v>
      </c>
      <c r="W26" s="11">
        <f>CM14/CM$13</f>
        <v>0.53381722203893101</v>
      </c>
      <c r="X26" s="11">
        <f>CP14/CP$13</f>
        <v>0.54766734279918861</v>
      </c>
      <c r="Y26" s="11">
        <f>CS14/CS$13</f>
        <v>0.52850393700787401</v>
      </c>
      <c r="Z26" s="11">
        <f>CV14/CV$13</f>
        <v>0.52480739599383663</v>
      </c>
      <c r="AA26" s="11">
        <f>CY14/CY$13</f>
        <v>0.55280235988200588</v>
      </c>
      <c r="AB26" s="11">
        <f>DB14/DB$13</f>
        <v>0.59313118811881194</v>
      </c>
      <c r="AC26" s="11">
        <f>DE14/DE$13</f>
        <v>0.6107027344898559</v>
      </c>
      <c r="AD26" s="11">
        <f>DH14/DH$13</f>
        <v>0.60637300843486408</v>
      </c>
      <c r="AE26" s="11">
        <f>DK14/DK$13</f>
        <v>0.64549424374751885</v>
      </c>
      <c r="AF26" s="11">
        <f>DN14/DN$13</f>
        <v>0.66007194244604317</v>
      </c>
      <c r="AG26" s="11">
        <f>DQ14/DQ$13</f>
        <v>0.63028169014084512</v>
      </c>
      <c r="AH26" s="11">
        <f>DT14/DT$13</f>
        <v>0.66381376241013357</v>
      </c>
      <c r="AI26" s="17"/>
      <c r="AK26" s="2"/>
      <c r="AL26" s="2"/>
    </row>
    <row r="27" spans="1:125" ht="13.5" customHeight="1" x14ac:dyDescent="0.2">
      <c r="A27" s="16"/>
      <c r="E27" s="1" t="s">
        <v>60</v>
      </c>
      <c r="F27" s="11">
        <f>IF(AN13&gt;0,(AN15/AN13),"")</f>
        <v>0.22087912087912087</v>
      </c>
      <c r="G27" s="11">
        <f>IF(AQ13&gt;0,(AQ15/AQ13),"")</f>
        <v>0.25874999999999998</v>
      </c>
      <c r="H27" s="11">
        <f>IF(AT13&gt;0,(AT15/AT13),"")</f>
        <v>0.26340172071475842</v>
      </c>
      <c r="I27" s="11">
        <f>IF(AW13&gt;0,(AW15/AW13),"")</f>
        <v>0.24418028727092619</v>
      </c>
      <c r="J27" s="11">
        <f>IF(AZ13&gt;0,(AZ15/AZ13),"")</f>
        <v>0.24821343496903286</v>
      </c>
      <c r="K27" s="11">
        <f>IF(BC13&gt;0,(BC15/BC13),"")</f>
        <v>0.23264907135874877</v>
      </c>
      <c r="L27" s="11">
        <f>IF(BF13&gt;0,(BF15/BF13),"")</f>
        <v>0.24483471074380164</v>
      </c>
      <c r="M27" s="11">
        <f>IF(BI13&gt;0,(BI15/BI13),"")</f>
        <v>0.24073182474723159</v>
      </c>
      <c r="N27" s="11">
        <f>IF(BL13&gt;0,(BL15/BL13),"")</f>
        <v>0.21485287248949089</v>
      </c>
      <c r="O27" s="11">
        <f>IF(BO13&gt;0,(BO15/BO13),"")</f>
        <v>0.2136181575433912</v>
      </c>
      <c r="P27" s="11">
        <f>IF(BR13&gt;0,(BR15/BR13),"")</f>
        <v>0.19944852941176472</v>
      </c>
      <c r="Q27" s="11">
        <f>IF(BU13&gt;0,(BU15/BU13),"")</f>
        <v>0.2000875656742557</v>
      </c>
      <c r="R27" s="11">
        <f>IF(BX13&gt;0,(BX15/BX13),"")</f>
        <v>0.18338108882521489</v>
      </c>
      <c r="S27" s="11">
        <f>IF(CA13&gt;0,(CA15/CA13),"")</f>
        <v>0.18550368550368551</v>
      </c>
      <c r="T27" s="11">
        <f>IF(CD13&gt;0,(CD15/CD13),"")</f>
        <v>0.17548746518105848</v>
      </c>
      <c r="U27" s="11">
        <f>IF(CG13&gt;0,(CG15/CG13),"")</f>
        <v>0.16744730679156908</v>
      </c>
      <c r="V27" s="11">
        <f>IF(CJ13&gt;0,(CJ15/CJ13),"")</f>
        <v>0.15793413173652696</v>
      </c>
      <c r="W27" s="11">
        <f>CM15/CM$13</f>
        <v>0.16496205872649292</v>
      </c>
      <c r="X27" s="11">
        <f>CP15/CP$13</f>
        <v>0.15787694388100068</v>
      </c>
      <c r="Y27" s="11">
        <f>CS15/CS$13</f>
        <v>0.16346456692913386</v>
      </c>
      <c r="Z27" s="11">
        <f>CV15/CV$13</f>
        <v>0.1707241910631741</v>
      </c>
      <c r="AA27" s="11">
        <f>CY15/CY$13</f>
        <v>0.16165191740412979</v>
      </c>
      <c r="AB27" s="11">
        <f>DB15/DB$13</f>
        <v>0.15501237623762376</v>
      </c>
      <c r="AC27" s="11">
        <f>DE15/DE$13</f>
        <v>0.15319023816524552</v>
      </c>
      <c r="AD27" s="11">
        <f>DH15/DH$13</f>
        <v>0.14089347079037801</v>
      </c>
      <c r="AE27" s="11">
        <f>DK15/DK$13</f>
        <v>0.13537117903930132</v>
      </c>
      <c r="AF27" s="11">
        <f>DN15/DN$13</f>
        <v>0.12544964028776978</v>
      </c>
      <c r="AG27" s="11">
        <f t="shared" ref="AG27:AG28" si="46">DQ15/DQ$13</f>
        <v>0.12949921752738655</v>
      </c>
      <c r="AH27" s="11">
        <f>DT15/DT$13</f>
        <v>0.1280383430332078</v>
      </c>
      <c r="AI27" s="17"/>
      <c r="AK27" s="2"/>
      <c r="AL27" s="2"/>
    </row>
    <row r="28" spans="1:125" ht="13.5" customHeight="1" x14ac:dyDescent="0.2">
      <c r="A28" s="16"/>
      <c r="E28" s="1" t="s">
        <v>61</v>
      </c>
      <c r="F28" s="13">
        <f>IF(AN13&gt;0,(AN16/AN13),"")</f>
        <v>4.2857142857142858E-2</v>
      </c>
      <c r="G28" s="13">
        <f>IF(AQ13&gt;0,(AQ16/AQ13),"")</f>
        <v>3.3750000000000002E-2</v>
      </c>
      <c r="H28" s="13">
        <f>IF(AT13&gt;0,(AT16/AT13),"")</f>
        <v>3.4414295168762411E-2</v>
      </c>
      <c r="I28" s="13">
        <f>IF(AW13&gt;0,(AW16/AW13),"")</f>
        <v>4.0118870728083213E-2</v>
      </c>
      <c r="J28" s="13">
        <f>IF(AZ13&gt;0,(AZ16/AZ13),"")</f>
        <v>4.3353978084802285E-2</v>
      </c>
      <c r="K28" s="13">
        <f>IF(BC13&gt;0,(BC16/BC13),"")</f>
        <v>3.4213098729227759E-2</v>
      </c>
      <c r="L28" s="13">
        <f>IF(BF13&gt;0,(BF16/BF13),"")</f>
        <v>2.9958677685950414E-2</v>
      </c>
      <c r="M28" s="13">
        <f>IF(BI13&gt;0,(BI16/BI13),"")</f>
        <v>2.4554646124217622E-2</v>
      </c>
      <c r="N28" s="13">
        <f>IF(BL13&gt;0,(BL16/BL13),"")</f>
        <v>2.475478748248482E-2</v>
      </c>
      <c r="O28" s="13">
        <f>IF(BO13&gt;0,(BO16/BO13),"")</f>
        <v>2.9817534490431688E-2</v>
      </c>
      <c r="P28" s="13">
        <f>IF(BR13&gt;0,(BR16/BR13),"")</f>
        <v>2.2518382352941176E-2</v>
      </c>
      <c r="Q28" s="13">
        <f>IF(BU13&gt;0,(BU16/BU13),"")</f>
        <v>3.0210157618213659E-2</v>
      </c>
      <c r="R28" s="13">
        <f>IF(BX13&gt;0,(BX16/BX13),"")</f>
        <v>2.0875972165370446E-2</v>
      </c>
      <c r="S28" s="13">
        <f>IF(CA13&gt;0,(CA16/CA13),"")</f>
        <v>2.6617526617526619E-2</v>
      </c>
      <c r="T28" s="13">
        <f>IF(CD13&gt;0,(CD16/CD13),"")</f>
        <v>2.109033028253084E-2</v>
      </c>
      <c r="U28" s="13">
        <f>IF(CG13&gt;0,(CG16/CG13),"")</f>
        <v>2.4980483996877439E-2</v>
      </c>
      <c r="V28" s="13">
        <f>IF(CJ13&gt;0,(CJ16/CJ13),"")</f>
        <v>2.3952095808383235E-2</v>
      </c>
      <c r="W28" s="13">
        <f>CM16/CM$13</f>
        <v>2.1774991751897062E-2</v>
      </c>
      <c r="X28" s="13">
        <f>CP16/CP$13</f>
        <v>2.0283975659229209E-2</v>
      </c>
      <c r="Y28" s="13">
        <f>CS16/CS$13</f>
        <v>2.2992125984251967E-2</v>
      </c>
      <c r="Z28" s="13">
        <f>CV16/CV$13</f>
        <v>1.8181818181818181E-2</v>
      </c>
      <c r="AA28" s="13">
        <f>CY16/CY$13</f>
        <v>1.2979351032448377E-2</v>
      </c>
      <c r="AB28" s="13">
        <f>DB16/DB$13</f>
        <v>1.8254950495049504E-2</v>
      </c>
      <c r="AC28" s="13">
        <f>DE16/DE$13</f>
        <v>1.4113496030579242E-2</v>
      </c>
      <c r="AD28" s="13">
        <f>DH16/DH$13</f>
        <v>1.3120899718837863E-2</v>
      </c>
      <c r="AE28" s="13">
        <f>DK16/DK$13</f>
        <v>1.5085351329892815E-2</v>
      </c>
      <c r="AF28" s="13">
        <f>DN16/DN$13</f>
        <v>1.9334532374100721E-2</v>
      </c>
      <c r="AG28" s="13">
        <f t="shared" si="46"/>
        <v>1.6823161189358372E-2</v>
      </c>
      <c r="AH28" s="13">
        <f>DT16/DT$13</f>
        <v>1.2324546388223211E-2</v>
      </c>
      <c r="AI28" s="17"/>
      <c r="AK28" s="2"/>
      <c r="AL28" s="2"/>
    </row>
    <row r="29" spans="1:125" ht="13.5" customHeight="1" x14ac:dyDescent="0.2">
      <c r="A29" s="16"/>
      <c r="F29" s="11">
        <f>IF(AN13&gt;0,(AN17/AN13),"")</f>
        <v>0.5945054945054945</v>
      </c>
      <c r="G29" s="11">
        <f>IF(AQ13&gt;0,(AQ17/AQ13),"")</f>
        <v>0.61937500000000001</v>
      </c>
      <c r="H29" s="11">
        <f>IF(AT13&gt;0,(AT17/AT13),"")</f>
        <v>0.63401720714758436</v>
      </c>
      <c r="I29" s="11">
        <f>IF(AW13&gt;0,(AW17/AW13),"")</f>
        <v>0.62357602773650322</v>
      </c>
      <c r="J29" s="11">
        <f>IF(AZ13&gt;0,(AZ17/AZ13),"")</f>
        <v>0.66793711291090996</v>
      </c>
      <c r="K29" s="11">
        <f>IF(BC13&gt;0,(BC17/BC13),"")</f>
        <v>0.66764418377321599</v>
      </c>
      <c r="L29" s="11">
        <f>IF(BF13&gt;0,(BF17/BF13),"")</f>
        <v>0.70299586776859502</v>
      </c>
      <c r="M29" s="11">
        <f>IF(BI13&gt;0,(BI17/BI13),"")</f>
        <v>0.71064034665382758</v>
      </c>
      <c r="N29" s="11">
        <f>IF(BL13&gt;0,(BL17/BL13),"")</f>
        <v>0.680056048575432</v>
      </c>
      <c r="O29" s="11">
        <f>IF(BO13&gt;0,(BO17/BO13),"")</f>
        <v>0.7098353360035603</v>
      </c>
      <c r="P29" s="11">
        <f>IF(BR13&gt;0,(BR17/BR13),"")</f>
        <v>0.70128676470588236</v>
      </c>
      <c r="Q29" s="11">
        <f>IF(BU13&gt;0,(BU17/BU13),"")</f>
        <v>0.7311733800350263</v>
      </c>
      <c r="R29" s="11">
        <f>IF(BX13&gt;0,(BX17/BX13),"")</f>
        <v>0.71510437986082687</v>
      </c>
      <c r="S29" s="11">
        <f>IF(CA13&gt;0,(CA17/CA13),"")</f>
        <v>0.71498771498771496</v>
      </c>
      <c r="T29" s="11">
        <f>IF(CD13&gt;0,(CD17/CD13),"")</f>
        <v>0.70473537604456826</v>
      </c>
      <c r="U29" s="11">
        <f>IF(CG13&gt;0,(CG17/CG13),"")</f>
        <v>0.73848555815768935</v>
      </c>
      <c r="V29" s="11">
        <f>IF(CJ13&gt;0,(CJ17/CJ13),"")</f>
        <v>0.73428143712574845</v>
      </c>
      <c r="W29" s="11">
        <f>CM17/CM$13</f>
        <v>0.72055427251732107</v>
      </c>
      <c r="X29" s="11">
        <f>CP17/CP$13</f>
        <v>0.72582826233941855</v>
      </c>
      <c r="Y29" s="11">
        <f>CS17/CS$13</f>
        <v>0.71496062992125986</v>
      </c>
      <c r="Z29" s="11">
        <f>CV17/CV$13</f>
        <v>0.71371340523882898</v>
      </c>
      <c r="AA29" s="11">
        <f>CY17/CY$13</f>
        <v>0.72743362831858405</v>
      </c>
      <c r="AB29" s="11">
        <f>DB17/DB$13</f>
        <v>0.76639851485148514</v>
      </c>
      <c r="AC29" s="11">
        <f>DE17/DE$13</f>
        <v>0.77800646868568069</v>
      </c>
      <c r="AD29" s="11">
        <f>DH17/DH$13</f>
        <v>0.76038737894407993</v>
      </c>
      <c r="AE29" s="11">
        <f>DK17/DK$13</f>
        <v>0.795950774116713</v>
      </c>
      <c r="AF29" s="11">
        <f>DN17/DN$13</f>
        <v>0.80485611510791366</v>
      </c>
      <c r="AG29" s="11">
        <f>DQ17/DQ$13</f>
        <v>0.77660406885759004</v>
      </c>
      <c r="AH29" s="11">
        <f>DT17/DT$13</f>
        <v>0.8041766518315645</v>
      </c>
      <c r="AI29" s="17"/>
      <c r="AK29" s="2"/>
      <c r="AL29" s="2"/>
    </row>
    <row r="30" spans="1:125" ht="13.5" customHeight="1" x14ac:dyDescent="0.25">
      <c r="A30" s="16"/>
      <c r="C30" s="2" t="s">
        <v>122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17"/>
      <c r="AM30" s="55" t="s">
        <v>122</v>
      </c>
      <c r="AN30" s="55"/>
      <c r="AO30" s="55"/>
      <c r="AP30" s="55"/>
      <c r="AQ30" s="55"/>
      <c r="AR30" s="55"/>
      <c r="AS30" s="55"/>
      <c r="AT30" s="55"/>
      <c r="AU30" s="55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</row>
    <row r="31" spans="1:125" ht="13.5" customHeight="1" x14ac:dyDescent="0.2">
      <c r="A31" s="16"/>
      <c r="D31" s="1" t="s">
        <v>64</v>
      </c>
      <c r="E31" s="2"/>
      <c r="F31" s="8"/>
      <c r="G31" s="8"/>
      <c r="H31" s="8"/>
      <c r="I31" s="8">
        <f>AX31</f>
        <v>332</v>
      </c>
      <c r="J31" s="8">
        <f>BA31</f>
        <v>279</v>
      </c>
      <c r="K31" s="8">
        <f>BD31</f>
        <v>280</v>
      </c>
      <c r="L31" s="8">
        <f>BG31</f>
        <v>281</v>
      </c>
      <c r="M31" s="8">
        <f>BJ31</f>
        <v>273</v>
      </c>
      <c r="N31" s="8">
        <f>BM31</f>
        <v>247</v>
      </c>
      <c r="O31" s="8">
        <f>BP31</f>
        <v>225</v>
      </c>
      <c r="P31" s="8">
        <f>BS31</f>
        <v>226</v>
      </c>
      <c r="Q31" s="8">
        <f>BV31</f>
        <v>285</v>
      </c>
      <c r="R31" s="8">
        <f>BY31</f>
        <v>288</v>
      </c>
      <c r="S31" s="8">
        <f>CB31</f>
        <v>294</v>
      </c>
      <c r="T31" s="8">
        <f t="shared" ref="T31" si="47">CE31</f>
        <v>319</v>
      </c>
      <c r="U31" s="8">
        <f>CH31</f>
        <v>352</v>
      </c>
      <c r="V31" s="8">
        <f>CK31</f>
        <v>326</v>
      </c>
      <c r="W31" s="8">
        <f>CN31</f>
        <v>417</v>
      </c>
      <c r="X31" s="8">
        <f>CQ31</f>
        <v>476</v>
      </c>
      <c r="Y31" s="8">
        <f>CT31</f>
        <v>527</v>
      </c>
      <c r="Z31" s="8">
        <f>CW31</f>
        <v>526</v>
      </c>
      <c r="AA31" s="8">
        <f>CZ31</f>
        <v>652</v>
      </c>
      <c r="AB31" s="8">
        <f>DC31</f>
        <v>576</v>
      </c>
      <c r="AC31" s="8">
        <f>DF31</f>
        <v>544</v>
      </c>
      <c r="AD31" s="8">
        <f>DI31</f>
        <v>498</v>
      </c>
      <c r="AE31" s="8">
        <f>DL31</f>
        <v>291</v>
      </c>
      <c r="AF31" s="8">
        <f>DO31</f>
        <v>307</v>
      </c>
      <c r="AG31" s="8">
        <f>DR31</f>
        <v>392</v>
      </c>
      <c r="AH31" s="8">
        <f>DU31</f>
        <v>343</v>
      </c>
      <c r="AI31" s="17"/>
      <c r="AK31" s="1" t="s">
        <v>64</v>
      </c>
      <c r="AM31" s="26"/>
      <c r="AN31" s="26"/>
      <c r="AO31" s="26"/>
      <c r="AP31" s="26"/>
      <c r="AQ31" s="26"/>
      <c r="AR31" s="26"/>
      <c r="AS31" s="26"/>
      <c r="AT31" s="26"/>
      <c r="AU31" s="26"/>
      <c r="AV31" s="26">
        <v>131</v>
      </c>
      <c r="AW31" s="26">
        <v>201</v>
      </c>
      <c r="AX31" s="26">
        <f>AV31+AW31</f>
        <v>332</v>
      </c>
      <c r="AY31" s="26">
        <v>108</v>
      </c>
      <c r="AZ31" s="26">
        <v>171</v>
      </c>
      <c r="BA31" s="26">
        <f>AY31+AZ31</f>
        <v>279</v>
      </c>
      <c r="BB31" s="26">
        <v>103</v>
      </c>
      <c r="BC31" s="26">
        <v>177</v>
      </c>
      <c r="BD31" s="26">
        <f>BB31+BC31</f>
        <v>280</v>
      </c>
      <c r="BE31" s="26">
        <v>99</v>
      </c>
      <c r="BF31" s="26">
        <v>182</v>
      </c>
      <c r="BG31" s="26">
        <f>BE31+BF31</f>
        <v>281</v>
      </c>
      <c r="BH31" s="26">
        <v>95</v>
      </c>
      <c r="BI31" s="26">
        <v>178</v>
      </c>
      <c r="BJ31" s="26">
        <f>BH31+BI31</f>
        <v>273</v>
      </c>
      <c r="BK31" s="26">
        <v>80</v>
      </c>
      <c r="BL31" s="26">
        <v>167</v>
      </c>
      <c r="BM31" s="26">
        <f>BK31+BL31</f>
        <v>247</v>
      </c>
      <c r="BN31" s="26">
        <v>76</v>
      </c>
      <c r="BO31" s="26">
        <v>149</v>
      </c>
      <c r="BP31" s="26">
        <f>BN31+BO31</f>
        <v>225</v>
      </c>
      <c r="BQ31" s="26">
        <v>95</v>
      </c>
      <c r="BR31" s="26">
        <v>131</v>
      </c>
      <c r="BS31" s="26">
        <f>BQ31+BR31</f>
        <v>226</v>
      </c>
      <c r="BT31" s="26">
        <v>112</v>
      </c>
      <c r="BU31" s="26">
        <v>173</v>
      </c>
      <c r="BV31" s="26">
        <f>BT31+BU31</f>
        <v>285</v>
      </c>
      <c r="BW31" s="26">
        <v>112</v>
      </c>
      <c r="BX31" s="26">
        <v>176</v>
      </c>
      <c r="BY31" s="26">
        <f>BW31+BX31</f>
        <v>288</v>
      </c>
      <c r="BZ31" s="26">
        <v>127</v>
      </c>
      <c r="CA31" s="26">
        <v>167</v>
      </c>
      <c r="CB31" s="26">
        <f>BZ31+CA31</f>
        <v>294</v>
      </c>
      <c r="CC31" s="26">
        <v>120</v>
      </c>
      <c r="CD31" s="26">
        <v>199</v>
      </c>
      <c r="CE31" s="26">
        <f>CC31+CD31</f>
        <v>319</v>
      </c>
      <c r="CF31" s="26">
        <v>131</v>
      </c>
      <c r="CG31" s="26">
        <v>221</v>
      </c>
      <c r="CH31" s="26">
        <f>CF31+CG31</f>
        <v>352</v>
      </c>
      <c r="CI31" s="26">
        <v>129</v>
      </c>
      <c r="CJ31" s="26">
        <v>197</v>
      </c>
      <c r="CK31" s="26">
        <f>CI31+CJ31</f>
        <v>326</v>
      </c>
      <c r="CL31" s="26">
        <v>155</v>
      </c>
      <c r="CM31" s="26">
        <v>262</v>
      </c>
      <c r="CN31" s="26">
        <f>CL31+CM31</f>
        <v>417</v>
      </c>
      <c r="CO31" s="26">
        <v>189</v>
      </c>
      <c r="CP31" s="26">
        <v>287</v>
      </c>
      <c r="CQ31" s="26">
        <f>CO31+CP31</f>
        <v>476</v>
      </c>
      <c r="CR31" s="26">
        <v>225</v>
      </c>
      <c r="CS31" s="26">
        <v>302</v>
      </c>
      <c r="CT31" s="26">
        <f>CR31+CS31</f>
        <v>527</v>
      </c>
      <c r="CU31" s="26">
        <v>192</v>
      </c>
      <c r="CV31" s="26">
        <v>334</v>
      </c>
      <c r="CW31" s="26">
        <f>CU31+CV31</f>
        <v>526</v>
      </c>
      <c r="CX31" s="26">
        <v>259</v>
      </c>
      <c r="CY31" s="26">
        <v>393</v>
      </c>
      <c r="CZ31" s="26">
        <f>CX31+CY31</f>
        <v>652</v>
      </c>
      <c r="DA31" s="26">
        <v>205</v>
      </c>
      <c r="DB31" s="26">
        <v>371</v>
      </c>
      <c r="DC31" s="26">
        <f>DA31+DB31</f>
        <v>576</v>
      </c>
      <c r="DD31" s="26">
        <v>216</v>
      </c>
      <c r="DE31" s="26">
        <v>328</v>
      </c>
      <c r="DF31" s="26">
        <f>DD31+DE31</f>
        <v>544</v>
      </c>
      <c r="DG31" s="26">
        <v>202</v>
      </c>
      <c r="DH31" s="26">
        <v>296</v>
      </c>
      <c r="DI31" s="26">
        <f>DG31+DH31</f>
        <v>498</v>
      </c>
      <c r="DJ31" s="26">
        <v>115</v>
      </c>
      <c r="DK31" s="26">
        <v>176</v>
      </c>
      <c r="DL31" s="26">
        <f>DJ31+DK31</f>
        <v>291</v>
      </c>
      <c r="DM31" s="26">
        <v>127</v>
      </c>
      <c r="DN31" s="26">
        <v>180</v>
      </c>
      <c r="DO31" s="26">
        <f>DM31+DN31</f>
        <v>307</v>
      </c>
      <c r="DP31" s="26">
        <v>134</v>
      </c>
      <c r="DQ31" s="26">
        <v>258</v>
      </c>
      <c r="DR31" s="26">
        <f>DP31+DQ31</f>
        <v>392</v>
      </c>
      <c r="DS31" s="26">
        <v>132</v>
      </c>
      <c r="DT31" s="26">
        <v>211</v>
      </c>
      <c r="DU31" s="26">
        <f>DS31+DT31</f>
        <v>343</v>
      </c>
    </row>
    <row r="32" spans="1:125" ht="13.5" customHeight="1" x14ac:dyDescent="0.2">
      <c r="A32" s="16"/>
      <c r="D32" s="11" t="s">
        <v>58</v>
      </c>
      <c r="E32" s="1" t="s">
        <v>59</v>
      </c>
      <c r="F32" s="11" t="str">
        <f>IF(AO31&gt;0,(AO32/AO31),"")</f>
        <v/>
      </c>
      <c r="G32" s="11" t="str">
        <f>IF(AR31&gt;0,(AR32/AR31),"")</f>
        <v/>
      </c>
      <c r="H32" s="11" t="str">
        <f>IF(AU31&gt;0,(AU32/AU31),"")</f>
        <v/>
      </c>
      <c r="I32" s="11">
        <f>IF(AX31&gt;0,(AX32/AX31),"")</f>
        <v>0.14457831325301204</v>
      </c>
      <c r="J32" s="11">
        <f>IF(BA31&gt;0,(BA32/BA31),"")</f>
        <v>0.19354838709677419</v>
      </c>
      <c r="K32" s="11">
        <f>IF(BD31&gt;0,(BD32/BD31),"")</f>
        <v>0.23214285714285715</v>
      </c>
      <c r="L32" s="11">
        <f>IF(BG31&gt;0,(BG32/BG31),"")</f>
        <v>0.2597864768683274</v>
      </c>
      <c r="M32" s="11">
        <f>IF(BJ31&gt;0,(BJ32/BJ31),"")</f>
        <v>0.2857142857142857</v>
      </c>
      <c r="N32" s="11">
        <f>IF(BM31&gt;0,(BM32/BM31),"")</f>
        <v>0.29959514170040485</v>
      </c>
      <c r="O32" s="11">
        <f>IF(BP31&gt;0,(BP32/BP31),"")</f>
        <v>0.28444444444444444</v>
      </c>
      <c r="P32" s="11">
        <f>IF(BS31&gt;0,(BS32/BS31),"")</f>
        <v>0.2831858407079646</v>
      </c>
      <c r="Q32" s="11">
        <f>IF(BV31&gt;0,(BV32/BV31),"")</f>
        <v>0.30175438596491228</v>
      </c>
      <c r="R32" s="11">
        <f>IF(BY31&gt;0,(BY32/BY31),"")</f>
        <v>0.33680555555555558</v>
      </c>
      <c r="S32" s="11">
        <f>IF(CB31&gt;0,(CB32/CB31),"")</f>
        <v>0.26190476190476192</v>
      </c>
      <c r="T32" s="11">
        <f t="shared" ref="T32" si="48">IF(CE31&gt;0,(CE32/CE31),"")</f>
        <v>0.33542319749216298</v>
      </c>
      <c r="U32" s="11">
        <f>IF(CH31&gt;0,(CH32/CH31),"")</f>
        <v>0.30681818181818182</v>
      </c>
      <c r="V32" s="11">
        <f>IF(CK31&gt;0,(CK32/CK31),"")</f>
        <v>0.28527607361963192</v>
      </c>
      <c r="W32" s="11">
        <f>CN32/CN$31</f>
        <v>0.33333333333333331</v>
      </c>
      <c r="X32" s="11">
        <f>CQ32/CQ$31</f>
        <v>0.3235294117647059</v>
      </c>
      <c r="Y32" s="11">
        <f>CT32/CT$31</f>
        <v>0.29601518026565465</v>
      </c>
      <c r="Z32" s="11">
        <f>CW32/CW$31</f>
        <v>0.29277566539923955</v>
      </c>
      <c r="AA32" s="11">
        <f>CZ32/CZ$31</f>
        <v>0.27914110429447853</v>
      </c>
      <c r="AB32" s="11">
        <f>DC32/DC$31</f>
        <v>0.35069444444444442</v>
      </c>
      <c r="AC32" s="11">
        <f>DF32/DF$31</f>
        <v>0.37683823529411764</v>
      </c>
      <c r="AD32" s="11">
        <f>DI32/DI$31</f>
        <v>0.39357429718875503</v>
      </c>
      <c r="AE32" s="11">
        <f>DL32/DL$31</f>
        <v>0.42955326460481097</v>
      </c>
      <c r="AF32" s="11">
        <f>DO32/DO$31</f>
        <v>0.39087947882736157</v>
      </c>
      <c r="AG32" s="11">
        <f>DR32/DR$31</f>
        <v>0.44387755102040816</v>
      </c>
      <c r="AH32" s="11">
        <f>DU32/DU$31</f>
        <v>0.40524781341107874</v>
      </c>
      <c r="AI32" s="17"/>
      <c r="AK32" s="11" t="s">
        <v>58</v>
      </c>
      <c r="AL32" s="1" t="s">
        <v>59</v>
      </c>
      <c r="AM32" s="26"/>
      <c r="AN32" s="26"/>
      <c r="AO32" s="26"/>
      <c r="AP32" s="26"/>
      <c r="AQ32" s="26"/>
      <c r="AR32" s="26"/>
      <c r="AS32" s="26"/>
      <c r="AT32" s="26"/>
      <c r="AU32" s="26"/>
      <c r="AV32" s="26">
        <v>8</v>
      </c>
      <c r="AW32" s="26">
        <v>40</v>
      </c>
      <c r="AX32" s="26">
        <f t="shared" ref="AX32:AX34" si="49">AV32+AW32</f>
        <v>48</v>
      </c>
      <c r="AY32" s="26">
        <v>14</v>
      </c>
      <c r="AZ32" s="26">
        <v>40</v>
      </c>
      <c r="BA32" s="26">
        <f t="shared" ref="BA32:BA34" si="50">AY32+AZ32</f>
        <v>54</v>
      </c>
      <c r="BB32" s="26">
        <v>11</v>
      </c>
      <c r="BC32" s="26">
        <v>54</v>
      </c>
      <c r="BD32" s="26">
        <f t="shared" ref="BD32:BD34" si="51">BB32+BC32</f>
        <v>65</v>
      </c>
      <c r="BE32" s="26">
        <v>17</v>
      </c>
      <c r="BF32" s="26">
        <v>56</v>
      </c>
      <c r="BG32" s="26">
        <f t="shared" ref="BG32:BG34" si="52">BE32+BF32</f>
        <v>73</v>
      </c>
      <c r="BH32" s="26">
        <v>15</v>
      </c>
      <c r="BI32" s="26">
        <v>63</v>
      </c>
      <c r="BJ32" s="26">
        <f t="shared" ref="BJ32:BJ34" si="53">BH32+BI32</f>
        <v>78</v>
      </c>
      <c r="BK32" s="26">
        <v>15</v>
      </c>
      <c r="BL32" s="26">
        <v>59</v>
      </c>
      <c r="BM32" s="26">
        <f t="shared" ref="BM32:BM34" si="54">BK32+BL32</f>
        <v>74</v>
      </c>
      <c r="BN32" s="26">
        <v>16</v>
      </c>
      <c r="BO32" s="26">
        <v>48</v>
      </c>
      <c r="BP32" s="26">
        <f t="shared" ref="BP32:BP34" si="55">BN32+BO32</f>
        <v>64</v>
      </c>
      <c r="BQ32" s="26">
        <v>13</v>
      </c>
      <c r="BR32" s="26">
        <v>51</v>
      </c>
      <c r="BS32" s="26">
        <f t="shared" ref="BS32:BS34" si="56">BQ32+BR32</f>
        <v>64</v>
      </c>
      <c r="BT32" s="26">
        <v>17</v>
      </c>
      <c r="BU32" s="26">
        <v>69</v>
      </c>
      <c r="BV32" s="26">
        <f t="shared" ref="BV32:BV34" si="57">BT32+BU32</f>
        <v>86</v>
      </c>
      <c r="BW32" s="26">
        <v>25</v>
      </c>
      <c r="BX32" s="26">
        <v>72</v>
      </c>
      <c r="BY32" s="26">
        <f t="shared" ref="BY32:BY34" si="58">BW32+BX32</f>
        <v>97</v>
      </c>
      <c r="BZ32" s="26">
        <v>18</v>
      </c>
      <c r="CA32" s="26">
        <v>59</v>
      </c>
      <c r="CB32" s="26">
        <f t="shared" ref="CB32:CB34" si="59">BZ32+CA32</f>
        <v>77</v>
      </c>
      <c r="CC32" s="26">
        <v>29</v>
      </c>
      <c r="CD32" s="26">
        <v>78</v>
      </c>
      <c r="CE32" s="26">
        <f t="shared" ref="CE32:CE34" si="60">CC32+CD32</f>
        <v>107</v>
      </c>
      <c r="CF32" s="26">
        <v>29</v>
      </c>
      <c r="CG32" s="26">
        <v>79</v>
      </c>
      <c r="CH32" s="26">
        <f t="shared" ref="CH32:CH34" si="61">CF32+CG32</f>
        <v>108</v>
      </c>
      <c r="CI32" s="26">
        <v>21</v>
      </c>
      <c r="CJ32" s="26">
        <v>72</v>
      </c>
      <c r="CK32" s="26">
        <f t="shared" ref="CK32" si="62">CI32+CJ32</f>
        <v>93</v>
      </c>
      <c r="CL32" s="26">
        <v>44</v>
      </c>
      <c r="CM32" s="26">
        <v>95</v>
      </c>
      <c r="CN32" s="26">
        <f t="shared" ref="CN32" si="63">CL32+CM32</f>
        <v>139</v>
      </c>
      <c r="CO32" s="26">
        <v>46</v>
      </c>
      <c r="CP32" s="26">
        <v>108</v>
      </c>
      <c r="CQ32" s="26">
        <f t="shared" ref="CQ32" si="64">CO32+CP32</f>
        <v>154</v>
      </c>
      <c r="CR32" s="26">
        <v>49</v>
      </c>
      <c r="CS32" s="26">
        <v>107</v>
      </c>
      <c r="CT32" s="26">
        <f t="shared" ref="CT32" si="65">CR32+CS32</f>
        <v>156</v>
      </c>
      <c r="CU32" s="26">
        <v>29</v>
      </c>
      <c r="CV32" s="26">
        <v>125</v>
      </c>
      <c r="CW32" s="26">
        <f t="shared" ref="CW32" si="66">CU32+CV32</f>
        <v>154</v>
      </c>
      <c r="CX32" s="26">
        <v>48</v>
      </c>
      <c r="CY32" s="26">
        <v>134</v>
      </c>
      <c r="CZ32" s="26">
        <f t="shared" ref="CZ32" si="67">CX32+CY32</f>
        <v>182</v>
      </c>
      <c r="DA32" s="26">
        <v>37</v>
      </c>
      <c r="DB32" s="26">
        <v>165</v>
      </c>
      <c r="DC32" s="26">
        <f t="shared" ref="DC32" si="68">DA32+DB32</f>
        <v>202</v>
      </c>
      <c r="DD32" s="26">
        <v>46</v>
      </c>
      <c r="DE32" s="26">
        <v>159</v>
      </c>
      <c r="DF32" s="26">
        <f t="shared" ref="DF32" si="69">DD32+DE32</f>
        <v>205</v>
      </c>
      <c r="DG32" s="26">
        <v>59</v>
      </c>
      <c r="DH32" s="26">
        <v>137</v>
      </c>
      <c r="DI32" s="26">
        <f t="shared" ref="DI32" si="70">DG32+DH32</f>
        <v>196</v>
      </c>
      <c r="DJ32" s="26">
        <v>31</v>
      </c>
      <c r="DK32" s="26">
        <v>94</v>
      </c>
      <c r="DL32" s="26">
        <f t="shared" ref="DL32" si="71">DJ32+DK32</f>
        <v>125</v>
      </c>
      <c r="DM32" s="26">
        <v>31</v>
      </c>
      <c r="DN32" s="26">
        <v>89</v>
      </c>
      <c r="DO32" s="26">
        <f t="shared" ref="DO32" si="72">DM32+DN32</f>
        <v>120</v>
      </c>
      <c r="DP32" s="26">
        <v>40</v>
      </c>
      <c r="DQ32" s="26">
        <v>134</v>
      </c>
      <c r="DR32" s="26">
        <f t="shared" ref="DR32" si="73">DP32+DQ32</f>
        <v>174</v>
      </c>
      <c r="DS32" s="26">
        <v>40</v>
      </c>
      <c r="DT32" s="26">
        <v>99</v>
      </c>
      <c r="DU32" s="26">
        <f t="shared" ref="DU32" si="74">DS32+DT32</f>
        <v>139</v>
      </c>
    </row>
    <row r="33" spans="1:125" ht="13.5" customHeight="1" x14ac:dyDescent="0.2">
      <c r="A33" s="16"/>
      <c r="E33" s="1" t="s">
        <v>60</v>
      </c>
      <c r="F33" s="11" t="str">
        <f>IF(AO31&gt;0,(AO33/AO31),"")</f>
        <v/>
      </c>
      <c r="G33" s="11" t="str">
        <f>IF(AR31&gt;0,(AR33/AR31),"")</f>
        <v/>
      </c>
      <c r="H33" s="11" t="str">
        <f>IF(AU31&gt;0,(AU33/AU31),"")</f>
        <v/>
      </c>
      <c r="I33" s="11">
        <f>IF(AX31&gt;0,(AX33/AX31),"")</f>
        <v>0.27710843373493976</v>
      </c>
      <c r="J33" s="11">
        <f>IF(BA31&gt;0,(BA33/BA31),"")</f>
        <v>0.27240143369175629</v>
      </c>
      <c r="K33" s="11">
        <f>IF(BD31&gt;0,(BD33/BD31),"")</f>
        <v>0.25714285714285712</v>
      </c>
      <c r="L33" s="11">
        <f>IF(BG31&gt;0,(BG33/BG31),"")</f>
        <v>0.22775800711743771</v>
      </c>
      <c r="M33" s="11">
        <f>IF(BJ31&gt;0,(BJ33/BJ31),"")</f>
        <v>0.27472527472527475</v>
      </c>
      <c r="N33" s="11">
        <f>IF(BM31&gt;0,(BM33/BM31),"")</f>
        <v>0.25506072874493929</v>
      </c>
      <c r="O33" s="11">
        <f>IF(BP31&gt;0,(BP33/BP31),"")</f>
        <v>0.20444444444444446</v>
      </c>
      <c r="P33" s="11">
        <f>IF(BS31&gt;0,(BS33/BS31),"")</f>
        <v>0.24336283185840707</v>
      </c>
      <c r="Q33" s="11">
        <f>IF(BV31&gt;0,(BV33/BV31),"")</f>
        <v>0.2</v>
      </c>
      <c r="R33" s="11">
        <f>IF(BY31&gt;0,(BY33/BY31),"")</f>
        <v>0.21527777777777779</v>
      </c>
      <c r="S33" s="11">
        <f>IF(CB31&gt;0,(CB33/CB31),"")</f>
        <v>0.23809523809523808</v>
      </c>
      <c r="T33" s="11">
        <f t="shared" ref="T33" si="75">IF(CE31&gt;0,(CE33/CE31),"")</f>
        <v>0.21943573667711599</v>
      </c>
      <c r="U33" s="11">
        <f>IF(CH31&gt;0,(CH33/CH31),"")</f>
        <v>0.19318181818181818</v>
      </c>
      <c r="V33" s="11">
        <f>IF(CK31&gt;0,(CK33/CK31),"")</f>
        <v>0.22392638036809817</v>
      </c>
      <c r="W33" s="11">
        <f t="shared" ref="W33:W35" si="76">CN33/CN$31</f>
        <v>0.19424460431654678</v>
      </c>
      <c r="X33" s="11">
        <f>CQ33/CQ$31</f>
        <v>0.17647058823529413</v>
      </c>
      <c r="Y33" s="11">
        <f t="shared" ref="Y33:Y35" si="77">CT33/CT$31</f>
        <v>0.21631878557874762</v>
      </c>
      <c r="Z33" s="11">
        <f>CW33/CW$31</f>
        <v>0.18441064638783269</v>
      </c>
      <c r="AA33" s="11">
        <f>CZ33/CZ$31</f>
        <v>0.23159509202453987</v>
      </c>
      <c r="AB33" s="11">
        <f>DC33/DC$31</f>
        <v>0.19965277777777779</v>
      </c>
      <c r="AC33" s="11">
        <f>DF33/DF$31</f>
        <v>0.22794117647058823</v>
      </c>
      <c r="AD33" s="11">
        <f>DI33/DI$31</f>
        <v>0.21887550200803213</v>
      </c>
      <c r="AE33" s="11">
        <f>DL33/DL$31</f>
        <v>0.18556701030927836</v>
      </c>
      <c r="AF33" s="11">
        <f>DO33/DO$31</f>
        <v>0.24104234527687296</v>
      </c>
      <c r="AG33" s="11">
        <f t="shared" ref="AG33:AG34" si="78">DR33/DR$31</f>
        <v>0.17091836734693877</v>
      </c>
      <c r="AH33" s="11">
        <f>DU33/DU$31</f>
        <v>0.20116618075801748</v>
      </c>
      <c r="AI33" s="17"/>
      <c r="AL33" s="1" t="s">
        <v>60</v>
      </c>
      <c r="AM33" s="26"/>
      <c r="AN33" s="26"/>
      <c r="AO33" s="26"/>
      <c r="AP33" s="26"/>
      <c r="AQ33" s="26"/>
      <c r="AR33" s="26"/>
      <c r="AS33" s="26"/>
      <c r="AT33" s="26"/>
      <c r="AU33" s="26"/>
      <c r="AV33" s="26">
        <v>31</v>
      </c>
      <c r="AW33" s="26">
        <v>61</v>
      </c>
      <c r="AX33" s="26">
        <f t="shared" si="49"/>
        <v>92</v>
      </c>
      <c r="AY33" s="26">
        <v>33</v>
      </c>
      <c r="AZ33" s="26">
        <v>43</v>
      </c>
      <c r="BA33" s="26">
        <f t="shared" si="50"/>
        <v>76</v>
      </c>
      <c r="BB33" s="26">
        <v>24</v>
      </c>
      <c r="BC33" s="26">
        <v>48</v>
      </c>
      <c r="BD33" s="26">
        <f t="shared" si="51"/>
        <v>72</v>
      </c>
      <c r="BE33" s="26">
        <v>19</v>
      </c>
      <c r="BF33" s="26">
        <v>45</v>
      </c>
      <c r="BG33" s="26">
        <f t="shared" si="52"/>
        <v>64</v>
      </c>
      <c r="BH33" s="26">
        <v>29</v>
      </c>
      <c r="BI33" s="26">
        <v>46</v>
      </c>
      <c r="BJ33" s="26">
        <f t="shared" si="53"/>
        <v>75</v>
      </c>
      <c r="BK33" s="26">
        <v>25</v>
      </c>
      <c r="BL33" s="26">
        <v>38</v>
      </c>
      <c r="BM33" s="26">
        <f t="shared" si="54"/>
        <v>63</v>
      </c>
      <c r="BN33" s="26">
        <v>18</v>
      </c>
      <c r="BO33" s="26">
        <v>28</v>
      </c>
      <c r="BP33" s="26">
        <f t="shared" si="55"/>
        <v>46</v>
      </c>
      <c r="BQ33" s="26">
        <v>26</v>
      </c>
      <c r="BR33" s="26">
        <v>29</v>
      </c>
      <c r="BS33" s="26">
        <f t="shared" si="56"/>
        <v>55</v>
      </c>
      <c r="BT33" s="26">
        <v>17</v>
      </c>
      <c r="BU33" s="26">
        <v>40</v>
      </c>
      <c r="BV33" s="26">
        <f t="shared" si="57"/>
        <v>57</v>
      </c>
      <c r="BW33" s="26">
        <v>28</v>
      </c>
      <c r="BX33" s="26">
        <v>34</v>
      </c>
      <c r="BY33" s="26">
        <f t="shared" si="58"/>
        <v>62</v>
      </c>
      <c r="BZ33" s="26">
        <v>35</v>
      </c>
      <c r="CA33" s="26">
        <v>35</v>
      </c>
      <c r="CB33" s="26">
        <f t="shared" si="59"/>
        <v>70</v>
      </c>
      <c r="CC33" s="26">
        <v>26</v>
      </c>
      <c r="CD33" s="26">
        <v>44</v>
      </c>
      <c r="CE33" s="26">
        <f t="shared" si="60"/>
        <v>70</v>
      </c>
      <c r="CF33" s="26">
        <v>23</v>
      </c>
      <c r="CG33" s="26">
        <v>45</v>
      </c>
      <c r="CH33" s="26">
        <f t="shared" si="61"/>
        <v>68</v>
      </c>
      <c r="CI33" s="26">
        <v>31</v>
      </c>
      <c r="CJ33" s="26">
        <v>42</v>
      </c>
      <c r="CK33" s="26">
        <f>CI33+CJ33</f>
        <v>73</v>
      </c>
      <c r="CL33" s="26">
        <v>32</v>
      </c>
      <c r="CM33" s="26">
        <v>49</v>
      </c>
      <c r="CN33" s="26">
        <f>CL33+CM33</f>
        <v>81</v>
      </c>
      <c r="CO33" s="26">
        <v>35</v>
      </c>
      <c r="CP33" s="26">
        <v>49</v>
      </c>
      <c r="CQ33" s="26">
        <f>CO33+CP33</f>
        <v>84</v>
      </c>
      <c r="CR33" s="26">
        <v>55</v>
      </c>
      <c r="CS33" s="26">
        <v>59</v>
      </c>
      <c r="CT33" s="26">
        <f>CR33+CS33</f>
        <v>114</v>
      </c>
      <c r="CU33" s="26">
        <v>44</v>
      </c>
      <c r="CV33" s="26">
        <v>53</v>
      </c>
      <c r="CW33" s="26">
        <f>CU33+CV33</f>
        <v>97</v>
      </c>
      <c r="CX33" s="26">
        <v>64</v>
      </c>
      <c r="CY33" s="26">
        <v>87</v>
      </c>
      <c r="CZ33" s="26">
        <f>CX33+CY33</f>
        <v>151</v>
      </c>
      <c r="DA33" s="26">
        <v>42</v>
      </c>
      <c r="DB33" s="26">
        <v>73</v>
      </c>
      <c r="DC33" s="26">
        <f>DA33+DB33</f>
        <v>115</v>
      </c>
      <c r="DD33" s="26">
        <v>55</v>
      </c>
      <c r="DE33" s="26">
        <v>69</v>
      </c>
      <c r="DF33" s="26">
        <f>DD33+DE33</f>
        <v>124</v>
      </c>
      <c r="DG33" s="26">
        <v>48</v>
      </c>
      <c r="DH33" s="26">
        <v>61</v>
      </c>
      <c r="DI33" s="26">
        <f>DG33+DH33</f>
        <v>109</v>
      </c>
      <c r="DJ33" s="26">
        <v>27</v>
      </c>
      <c r="DK33" s="26">
        <v>27</v>
      </c>
      <c r="DL33" s="26">
        <f>DJ33+DK33</f>
        <v>54</v>
      </c>
      <c r="DM33" s="26">
        <v>37</v>
      </c>
      <c r="DN33" s="26">
        <v>37</v>
      </c>
      <c r="DO33" s="26">
        <f>DM33+DN33</f>
        <v>74</v>
      </c>
      <c r="DP33" s="26">
        <v>24</v>
      </c>
      <c r="DQ33" s="26">
        <v>43</v>
      </c>
      <c r="DR33" s="26">
        <f>DP33+DQ33</f>
        <v>67</v>
      </c>
      <c r="DS33" s="26">
        <v>29</v>
      </c>
      <c r="DT33" s="26">
        <v>40</v>
      </c>
      <c r="DU33" s="26">
        <f>DS33+DT33</f>
        <v>69</v>
      </c>
    </row>
    <row r="34" spans="1:125" ht="13.5" customHeight="1" x14ac:dyDescent="0.2">
      <c r="A34" s="16"/>
      <c r="E34" s="1" t="s">
        <v>61</v>
      </c>
      <c r="F34" s="13" t="str">
        <f>IF(AO31&gt;0,(AO34/AO31),"")</f>
        <v/>
      </c>
      <c r="G34" s="13" t="str">
        <f>IF(AR31&gt;0,(AR34/AR31),"")</f>
        <v/>
      </c>
      <c r="H34" s="13" t="str">
        <f>IF(AU31&gt;0,(AU34/AU31),"")</f>
        <v/>
      </c>
      <c r="I34" s="13">
        <f>IF(AX31&gt;0,(AX34/AX31),"")</f>
        <v>6.0240963855421686E-2</v>
      </c>
      <c r="J34" s="13">
        <f>IF(BA31&gt;0,(BA34/BA31),"")</f>
        <v>7.5268817204301078E-2</v>
      </c>
      <c r="K34" s="13">
        <f>IF(BD31&gt;0,(BD34/BD31),"")</f>
        <v>6.0714285714285714E-2</v>
      </c>
      <c r="L34" s="13">
        <f>IF(BG31&gt;0,(BG34/BG31),"")</f>
        <v>6.4056939501779361E-2</v>
      </c>
      <c r="M34" s="13">
        <f>IF(BJ31&gt;0,(BJ34/BJ31),"")</f>
        <v>3.6630036630036632E-2</v>
      </c>
      <c r="N34" s="13">
        <f>IF(BM31&gt;0,(BM34/BM31),"")</f>
        <v>2.0242914979757085E-2</v>
      </c>
      <c r="O34" s="13">
        <f>IF(BP31&gt;0,(BP34/BP31),"")</f>
        <v>5.7777777777777775E-2</v>
      </c>
      <c r="P34" s="13">
        <f>IF(BS31&gt;0,(BS34/BS31),"")</f>
        <v>4.8672566371681415E-2</v>
      </c>
      <c r="Q34" s="13">
        <f>IF(BV31&gt;0,(BV34/BV31),"")</f>
        <v>5.6140350877192984E-2</v>
      </c>
      <c r="R34" s="13">
        <f>IF(BY31&gt;0,(BY34/BY31),"")</f>
        <v>4.8611111111111112E-2</v>
      </c>
      <c r="S34" s="13">
        <f>IF(CB31&gt;0,(CB34/CB31),"")</f>
        <v>8.1632653061224483E-2</v>
      </c>
      <c r="T34" s="13">
        <f t="shared" ref="T34" si="79">IF(CE31&gt;0,(CE34/CE31),"")</f>
        <v>4.0752351097178681E-2</v>
      </c>
      <c r="U34" s="13">
        <f>IF(CH31&gt;0,(CH34/CH31),"")</f>
        <v>6.8181818181818177E-2</v>
      </c>
      <c r="V34" s="13">
        <f>IF(CK31&gt;0,(CK34/CK31),"")</f>
        <v>3.3742331288343558E-2</v>
      </c>
      <c r="W34" s="13">
        <f t="shared" si="76"/>
        <v>4.5563549160671464E-2</v>
      </c>
      <c r="X34" s="13">
        <f>CQ34/CQ$31</f>
        <v>4.6218487394957986E-2</v>
      </c>
      <c r="Y34" s="13">
        <f t="shared" si="77"/>
        <v>5.5028462998102469E-2</v>
      </c>
      <c r="Z34" s="13">
        <f>CW34/CW$31</f>
        <v>3.6121673003802278E-2</v>
      </c>
      <c r="AA34" s="13">
        <f>CZ34/CZ$31</f>
        <v>2.3006134969325152E-2</v>
      </c>
      <c r="AB34" s="13">
        <f>DC34/DC$31</f>
        <v>3.2986111111111112E-2</v>
      </c>
      <c r="AC34" s="13">
        <f>DF34/DF$31</f>
        <v>1.8382352941176471E-2</v>
      </c>
      <c r="AD34" s="13">
        <f>DI34/DI$31</f>
        <v>3.8152610441767071E-2</v>
      </c>
      <c r="AE34" s="13">
        <f>DL34/DL$31</f>
        <v>3.7800687285223365E-2</v>
      </c>
      <c r="AF34" s="13">
        <f>DO34/DO$31</f>
        <v>4.2345276872964167E-2</v>
      </c>
      <c r="AG34" s="13">
        <f t="shared" si="78"/>
        <v>3.5714285714285712E-2</v>
      </c>
      <c r="AH34" s="13">
        <f>DU34/DU$31</f>
        <v>2.9154518950437316E-2</v>
      </c>
      <c r="AI34" s="17"/>
      <c r="AL34" s="1" t="s">
        <v>61</v>
      </c>
      <c r="AM34" s="26"/>
      <c r="AN34" s="26"/>
      <c r="AO34" s="26"/>
      <c r="AP34" s="26"/>
      <c r="AQ34" s="26"/>
      <c r="AR34" s="26"/>
      <c r="AS34" s="26"/>
      <c r="AT34" s="26"/>
      <c r="AU34" s="26"/>
      <c r="AV34" s="26">
        <v>8</v>
      </c>
      <c r="AW34" s="26">
        <v>12</v>
      </c>
      <c r="AX34" s="26">
        <f t="shared" si="49"/>
        <v>20</v>
      </c>
      <c r="AY34" s="26">
        <v>7</v>
      </c>
      <c r="AZ34" s="26">
        <v>14</v>
      </c>
      <c r="BA34" s="26">
        <f t="shared" si="50"/>
        <v>21</v>
      </c>
      <c r="BB34" s="26">
        <v>13</v>
      </c>
      <c r="BC34" s="26">
        <v>4</v>
      </c>
      <c r="BD34" s="26">
        <f t="shared" si="51"/>
        <v>17</v>
      </c>
      <c r="BE34" s="26">
        <v>6</v>
      </c>
      <c r="BF34" s="26">
        <v>12</v>
      </c>
      <c r="BG34" s="26">
        <f t="shared" si="52"/>
        <v>18</v>
      </c>
      <c r="BH34" s="26">
        <v>5</v>
      </c>
      <c r="BI34" s="26">
        <v>5</v>
      </c>
      <c r="BJ34" s="26">
        <f t="shared" si="53"/>
        <v>10</v>
      </c>
      <c r="BK34" s="26">
        <v>4</v>
      </c>
      <c r="BL34" s="26">
        <v>1</v>
      </c>
      <c r="BM34" s="26">
        <f t="shared" si="54"/>
        <v>5</v>
      </c>
      <c r="BN34" s="26">
        <v>7</v>
      </c>
      <c r="BO34" s="26">
        <v>6</v>
      </c>
      <c r="BP34" s="26">
        <f t="shared" si="55"/>
        <v>13</v>
      </c>
      <c r="BQ34" s="26">
        <v>9</v>
      </c>
      <c r="BR34" s="26">
        <v>2</v>
      </c>
      <c r="BS34" s="26">
        <f t="shared" si="56"/>
        <v>11</v>
      </c>
      <c r="BT34" s="26">
        <v>9</v>
      </c>
      <c r="BU34" s="26">
        <v>7</v>
      </c>
      <c r="BV34" s="26">
        <f t="shared" si="57"/>
        <v>16</v>
      </c>
      <c r="BW34" s="26">
        <v>9</v>
      </c>
      <c r="BX34" s="26">
        <v>5</v>
      </c>
      <c r="BY34" s="26">
        <f t="shared" si="58"/>
        <v>14</v>
      </c>
      <c r="BZ34" s="26">
        <v>13</v>
      </c>
      <c r="CA34" s="26">
        <v>11</v>
      </c>
      <c r="CB34" s="26">
        <f t="shared" si="59"/>
        <v>24</v>
      </c>
      <c r="CC34" s="26">
        <v>6</v>
      </c>
      <c r="CD34" s="26">
        <v>7</v>
      </c>
      <c r="CE34" s="26">
        <f t="shared" si="60"/>
        <v>13</v>
      </c>
      <c r="CF34" s="26">
        <v>10</v>
      </c>
      <c r="CG34" s="26">
        <v>14</v>
      </c>
      <c r="CH34" s="26">
        <f t="shared" si="61"/>
        <v>24</v>
      </c>
      <c r="CI34" s="26">
        <v>6</v>
      </c>
      <c r="CJ34" s="26">
        <v>5</v>
      </c>
      <c r="CK34" s="26">
        <f>CI34+CJ34</f>
        <v>11</v>
      </c>
      <c r="CL34" s="26">
        <v>9</v>
      </c>
      <c r="CM34" s="26">
        <v>10</v>
      </c>
      <c r="CN34" s="26">
        <f>CL34+CM34</f>
        <v>19</v>
      </c>
      <c r="CO34" s="26">
        <v>12</v>
      </c>
      <c r="CP34" s="26">
        <v>10</v>
      </c>
      <c r="CQ34" s="26">
        <f>CO34+CP34</f>
        <v>22</v>
      </c>
      <c r="CR34" s="26">
        <v>16</v>
      </c>
      <c r="CS34" s="26">
        <v>13</v>
      </c>
      <c r="CT34" s="26">
        <f>CR34+CS34</f>
        <v>29</v>
      </c>
      <c r="CU34" s="26">
        <v>8</v>
      </c>
      <c r="CV34" s="26">
        <v>11</v>
      </c>
      <c r="CW34" s="26">
        <f>CU34+CV34</f>
        <v>19</v>
      </c>
      <c r="CX34" s="26">
        <v>6</v>
      </c>
      <c r="CY34" s="26">
        <v>9</v>
      </c>
      <c r="CZ34" s="26">
        <f>CX34+CY34</f>
        <v>15</v>
      </c>
      <c r="DA34" s="26">
        <v>10</v>
      </c>
      <c r="DB34" s="26">
        <v>9</v>
      </c>
      <c r="DC34" s="26">
        <f>DA34+DB34</f>
        <v>19</v>
      </c>
      <c r="DD34" s="26">
        <v>3</v>
      </c>
      <c r="DE34" s="26">
        <v>7</v>
      </c>
      <c r="DF34" s="26">
        <f>DD34+DE34</f>
        <v>10</v>
      </c>
      <c r="DG34" s="26">
        <v>15</v>
      </c>
      <c r="DH34" s="26">
        <v>4</v>
      </c>
      <c r="DI34" s="26">
        <f>DG34+DH34</f>
        <v>19</v>
      </c>
      <c r="DJ34" s="26">
        <v>4</v>
      </c>
      <c r="DK34" s="26">
        <v>7</v>
      </c>
      <c r="DL34" s="26">
        <f>DJ34+DK34</f>
        <v>11</v>
      </c>
      <c r="DM34" s="26">
        <v>5</v>
      </c>
      <c r="DN34" s="26">
        <v>8</v>
      </c>
      <c r="DO34" s="26">
        <f>DM34+DN34</f>
        <v>13</v>
      </c>
      <c r="DP34" s="26">
        <v>8</v>
      </c>
      <c r="DQ34" s="26">
        <v>6</v>
      </c>
      <c r="DR34" s="26">
        <f>DP34+DQ34</f>
        <v>14</v>
      </c>
      <c r="DS34" s="26">
        <v>7</v>
      </c>
      <c r="DT34" s="26">
        <v>3</v>
      </c>
      <c r="DU34" s="26">
        <f>DS34+DT34</f>
        <v>10</v>
      </c>
    </row>
    <row r="35" spans="1:125" ht="13.5" customHeight="1" x14ac:dyDescent="0.2">
      <c r="A35" s="16"/>
      <c r="E35" s="2"/>
      <c r="F35" s="11" t="str">
        <f>IF(AO31&gt;0,(AO35/AO31),"")</f>
        <v/>
      </c>
      <c r="G35" s="11" t="str">
        <f>IF(AR31&gt;0,(AR35/AR31),"")</f>
        <v/>
      </c>
      <c r="H35" s="11" t="str">
        <f>IF(AU31&gt;0,(AU35/AU31),"")</f>
        <v/>
      </c>
      <c r="I35" s="11">
        <f>IF(AX31&gt;0,(AX35/AX31),"")</f>
        <v>0.48192771084337349</v>
      </c>
      <c r="J35" s="11">
        <f>IF(BA31&gt;0,(BA35/BA31),"")</f>
        <v>0.54121863799283154</v>
      </c>
      <c r="K35" s="11">
        <f>IF(BD31&gt;0,(BD35/BD31),"")</f>
        <v>0.55000000000000004</v>
      </c>
      <c r="L35" s="11">
        <f>IF(BG31&gt;0,(BG35/BG31),"")</f>
        <v>0.55160142348754448</v>
      </c>
      <c r="M35" s="11">
        <f>IF(BJ31&gt;0,(BJ35/BJ31),"")</f>
        <v>0.59706959706959706</v>
      </c>
      <c r="N35" s="11">
        <f>IF(BM31&gt;0,(BM35/BM31),"")</f>
        <v>0.5748987854251012</v>
      </c>
      <c r="O35" s="11">
        <f>IF(BP31&gt;0,(BP35/BP31),"")</f>
        <v>0.54666666666666663</v>
      </c>
      <c r="P35" s="11">
        <f>IF(BS31&gt;0,(BS35/BS31),"")</f>
        <v>0.5752212389380531</v>
      </c>
      <c r="Q35" s="11">
        <f>IF(BV31&gt;0,(BV35/BV31),"")</f>
        <v>0.55789473684210522</v>
      </c>
      <c r="R35" s="11">
        <f>IF(BY31&gt;0,(BY35/BY31),"")</f>
        <v>0.60069444444444442</v>
      </c>
      <c r="S35" s="11">
        <f>IF(CB31&gt;0,(CB35/CB31),"")</f>
        <v>0.58163265306122447</v>
      </c>
      <c r="T35" s="11">
        <f t="shared" ref="T35" si="80">IF(CE31&gt;0,(CE35/CE31),"")</f>
        <v>0.59561128526645768</v>
      </c>
      <c r="U35" s="11">
        <f>IF(CH31&gt;0,(CH35/CH31),"")</f>
        <v>0.56818181818181823</v>
      </c>
      <c r="V35" s="11">
        <f>IF(CK31&gt;0,(CK35/CK31),"")</f>
        <v>0.54294478527607359</v>
      </c>
      <c r="W35" s="11">
        <f t="shared" si="76"/>
        <v>0.57314148681055155</v>
      </c>
      <c r="X35" s="11">
        <f>CQ35/CQ$31</f>
        <v>0.54621848739495793</v>
      </c>
      <c r="Y35" s="11">
        <f t="shared" si="77"/>
        <v>0.56736242884250476</v>
      </c>
      <c r="Z35" s="11">
        <f>CW35/CW$31</f>
        <v>0.51330798479087447</v>
      </c>
      <c r="AA35" s="11">
        <f>CZ35/CZ$31</f>
        <v>0.53374233128834359</v>
      </c>
      <c r="AB35" s="11">
        <f>DC35/DC$31</f>
        <v>0.58333333333333337</v>
      </c>
      <c r="AC35" s="11">
        <f>DF35/DF31</f>
        <v>0.62316176470588236</v>
      </c>
      <c r="AD35" s="11">
        <f>DI35/DI$31</f>
        <v>0.6506024096385542</v>
      </c>
      <c r="AE35" s="11">
        <f>DL35/DL$31</f>
        <v>0.65292096219931273</v>
      </c>
      <c r="AF35" s="11">
        <f>DO35/DO$31</f>
        <v>0.67426710097719866</v>
      </c>
      <c r="AG35" s="11">
        <f>DR35/DR$31</f>
        <v>0.65051020408163263</v>
      </c>
      <c r="AH35" s="11">
        <f>DU35/DU$31</f>
        <v>0.63556851311953355</v>
      </c>
      <c r="AI35" s="17"/>
      <c r="AL35" s="5" t="s">
        <v>87</v>
      </c>
      <c r="AM35" s="26"/>
      <c r="AN35" s="26"/>
      <c r="AO35" s="26"/>
      <c r="AP35" s="26"/>
      <c r="AQ35" s="26"/>
      <c r="AR35" s="26"/>
      <c r="AS35" s="26"/>
      <c r="AT35" s="26"/>
      <c r="AU35" s="26"/>
      <c r="AV35" s="26">
        <f t="shared" ref="AV35:BV35" si="81">SUM(AV32:AV34)</f>
        <v>47</v>
      </c>
      <c r="AW35" s="26">
        <f t="shared" si="81"/>
        <v>113</v>
      </c>
      <c r="AX35" s="26">
        <f t="shared" si="81"/>
        <v>160</v>
      </c>
      <c r="AY35" s="26">
        <f t="shared" si="81"/>
        <v>54</v>
      </c>
      <c r="AZ35" s="26">
        <f t="shared" si="81"/>
        <v>97</v>
      </c>
      <c r="BA35" s="26">
        <f t="shared" si="81"/>
        <v>151</v>
      </c>
      <c r="BB35" s="26">
        <f t="shared" si="81"/>
        <v>48</v>
      </c>
      <c r="BC35" s="26">
        <f t="shared" si="81"/>
        <v>106</v>
      </c>
      <c r="BD35" s="26">
        <f t="shared" si="81"/>
        <v>154</v>
      </c>
      <c r="BE35" s="26">
        <f t="shared" si="81"/>
        <v>42</v>
      </c>
      <c r="BF35" s="26">
        <f t="shared" si="81"/>
        <v>113</v>
      </c>
      <c r="BG35" s="26">
        <f t="shared" si="81"/>
        <v>155</v>
      </c>
      <c r="BH35" s="26">
        <f t="shared" si="81"/>
        <v>49</v>
      </c>
      <c r="BI35" s="26">
        <f t="shared" si="81"/>
        <v>114</v>
      </c>
      <c r="BJ35" s="26">
        <f t="shared" si="81"/>
        <v>163</v>
      </c>
      <c r="BK35" s="26">
        <f t="shared" si="81"/>
        <v>44</v>
      </c>
      <c r="BL35" s="26">
        <f t="shared" si="81"/>
        <v>98</v>
      </c>
      <c r="BM35" s="26">
        <f t="shared" si="81"/>
        <v>142</v>
      </c>
      <c r="BN35" s="26">
        <f t="shared" si="81"/>
        <v>41</v>
      </c>
      <c r="BO35" s="26">
        <f t="shared" si="81"/>
        <v>82</v>
      </c>
      <c r="BP35" s="26">
        <f t="shared" si="81"/>
        <v>123</v>
      </c>
      <c r="BQ35" s="26">
        <f t="shared" si="81"/>
        <v>48</v>
      </c>
      <c r="BR35" s="26">
        <f t="shared" si="81"/>
        <v>82</v>
      </c>
      <c r="BS35" s="26">
        <f t="shared" si="81"/>
        <v>130</v>
      </c>
      <c r="BT35" s="26">
        <f t="shared" si="81"/>
        <v>43</v>
      </c>
      <c r="BU35" s="26">
        <f t="shared" si="81"/>
        <v>116</v>
      </c>
      <c r="BV35" s="26">
        <f t="shared" si="81"/>
        <v>159</v>
      </c>
      <c r="BW35" s="26">
        <f>SUM(BW32:BW34)</f>
        <v>62</v>
      </c>
      <c r="BX35" s="26">
        <f t="shared" ref="BX35:CI35" si="82">SUM(BX32:BX34)</f>
        <v>111</v>
      </c>
      <c r="BY35" s="26">
        <f t="shared" si="82"/>
        <v>173</v>
      </c>
      <c r="BZ35" s="26">
        <f t="shared" si="82"/>
        <v>66</v>
      </c>
      <c r="CA35" s="26">
        <f t="shared" si="82"/>
        <v>105</v>
      </c>
      <c r="CB35" s="26">
        <f t="shared" si="82"/>
        <v>171</v>
      </c>
      <c r="CC35" s="26">
        <f t="shared" si="82"/>
        <v>61</v>
      </c>
      <c r="CD35" s="26">
        <f t="shared" si="82"/>
        <v>129</v>
      </c>
      <c r="CE35" s="26">
        <f t="shared" si="82"/>
        <v>190</v>
      </c>
      <c r="CF35" s="26">
        <f t="shared" si="82"/>
        <v>62</v>
      </c>
      <c r="CG35" s="26">
        <f t="shared" si="82"/>
        <v>138</v>
      </c>
      <c r="CH35" s="26">
        <f t="shared" si="82"/>
        <v>200</v>
      </c>
      <c r="CI35" s="26">
        <f t="shared" si="82"/>
        <v>58</v>
      </c>
      <c r="CJ35" s="26">
        <f>SUM(CJ32:CJ34)</f>
        <v>119</v>
      </c>
      <c r="CK35" s="26">
        <f t="shared" ref="CK35" si="83">SUM(CK32:CK34)</f>
        <v>177</v>
      </c>
      <c r="CL35" s="26">
        <f>SUM(CL32:CL34)</f>
        <v>85</v>
      </c>
      <c r="CM35" s="26">
        <f>SUM(CM32:CM34)</f>
        <v>154</v>
      </c>
      <c r="CN35" s="26">
        <f t="shared" ref="CN35" si="84">SUM(CN32:CN34)</f>
        <v>239</v>
      </c>
      <c r="CO35" s="26">
        <f>SUM(CO32:CO34)</f>
        <v>93</v>
      </c>
      <c r="CP35" s="26">
        <f>SUM(CP32:CP34)</f>
        <v>167</v>
      </c>
      <c r="CQ35" s="26">
        <f t="shared" ref="CQ35" si="85">SUM(CQ32:CQ34)</f>
        <v>260</v>
      </c>
      <c r="CR35" s="26">
        <f>SUM(CR32:CR34)</f>
        <v>120</v>
      </c>
      <c r="CS35" s="26">
        <f>SUM(CS32:CS34)</f>
        <v>179</v>
      </c>
      <c r="CT35" s="26">
        <f t="shared" ref="CT35" si="86">SUM(CT32:CT34)</f>
        <v>299</v>
      </c>
      <c r="CU35" s="26">
        <f>SUM(CU32:CU34)</f>
        <v>81</v>
      </c>
      <c r="CV35" s="26">
        <f>SUM(CV32:CV34)</f>
        <v>189</v>
      </c>
      <c r="CW35" s="26">
        <f t="shared" ref="CW35:CX35" si="87">SUM(CW32:CW34)</f>
        <v>270</v>
      </c>
      <c r="CX35" s="26">
        <f t="shared" si="87"/>
        <v>118</v>
      </c>
      <c r="CY35" s="26">
        <f>SUM(CY32:CY34)</f>
        <v>230</v>
      </c>
      <c r="CZ35" s="26">
        <f t="shared" ref="CZ35:DA35" si="88">SUM(CZ32:CZ34)</f>
        <v>348</v>
      </c>
      <c r="DA35" s="26">
        <f t="shared" si="88"/>
        <v>89</v>
      </c>
      <c r="DB35" s="26">
        <f>SUM(DB32:DB34)</f>
        <v>247</v>
      </c>
      <c r="DC35" s="26">
        <f t="shared" ref="DC35:DD35" si="89">SUM(DC32:DC34)</f>
        <v>336</v>
      </c>
      <c r="DD35" s="26">
        <f t="shared" si="89"/>
        <v>104</v>
      </c>
      <c r="DE35" s="26">
        <f>SUM(DE32:DE34)</f>
        <v>235</v>
      </c>
      <c r="DF35" s="26">
        <f t="shared" ref="DF35:DG35" si="90">SUM(DF32:DF34)</f>
        <v>339</v>
      </c>
      <c r="DG35" s="26">
        <f t="shared" si="90"/>
        <v>122</v>
      </c>
      <c r="DH35" s="26">
        <f>SUM(DH32:DH34)</f>
        <v>202</v>
      </c>
      <c r="DI35" s="26">
        <f t="shared" ref="DI35:DJ35" si="91">SUM(DI32:DI34)</f>
        <v>324</v>
      </c>
      <c r="DJ35" s="26">
        <f t="shared" si="91"/>
        <v>62</v>
      </c>
      <c r="DK35" s="26">
        <f>SUM(DK32:DK34)</f>
        <v>128</v>
      </c>
      <c r="DL35" s="26">
        <f t="shared" ref="DL35:DM35" si="92">SUM(DL32:DL34)</f>
        <v>190</v>
      </c>
      <c r="DM35" s="26">
        <f t="shared" si="92"/>
        <v>73</v>
      </c>
      <c r="DN35" s="26">
        <f>SUM(DN32:DN34)</f>
        <v>134</v>
      </c>
      <c r="DO35" s="26">
        <f t="shared" ref="DO35:DP35" si="93">SUM(DO32:DO34)</f>
        <v>207</v>
      </c>
      <c r="DP35" s="26">
        <f t="shared" si="93"/>
        <v>72</v>
      </c>
      <c r="DQ35" s="26">
        <f>SUM(DQ32:DQ34)</f>
        <v>183</v>
      </c>
      <c r="DR35" s="26">
        <f t="shared" ref="DR35:DS35" si="94">SUM(DR32:DR34)</f>
        <v>255</v>
      </c>
      <c r="DS35" s="26">
        <f t="shared" si="94"/>
        <v>76</v>
      </c>
      <c r="DT35" s="26">
        <f>SUM(DT32:DT34)</f>
        <v>142</v>
      </c>
      <c r="DU35" s="26">
        <f t="shared" ref="DU35" si="95">SUM(DU32:DU34)</f>
        <v>218</v>
      </c>
    </row>
    <row r="36" spans="1:125" ht="13.5" customHeight="1" x14ac:dyDescent="0.25">
      <c r="A36" s="16"/>
      <c r="C36" s="2" t="s">
        <v>121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17"/>
      <c r="AM36" s="55" t="s">
        <v>121</v>
      </c>
      <c r="AN36" s="55"/>
      <c r="AO36" s="55"/>
      <c r="AP36" s="55"/>
      <c r="AQ36" s="55"/>
      <c r="AR36" s="55"/>
      <c r="AS36" s="55"/>
      <c r="AT36" s="55"/>
      <c r="AU36" s="55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</row>
    <row r="37" spans="1:125" ht="13.5" customHeight="1" x14ac:dyDescent="0.2">
      <c r="A37" s="16"/>
      <c r="D37" s="1" t="s">
        <v>64</v>
      </c>
      <c r="E37" s="2"/>
      <c r="F37" s="8"/>
      <c r="G37" s="8"/>
      <c r="H37" s="8"/>
      <c r="I37" s="8">
        <f>AX37</f>
        <v>45</v>
      </c>
      <c r="J37" s="8">
        <f>BA37</f>
        <v>44</v>
      </c>
      <c r="K37" s="8">
        <f>BD37</f>
        <v>50</v>
      </c>
      <c r="L37" s="8">
        <f>BG37</f>
        <v>57</v>
      </c>
      <c r="M37" s="8">
        <f>BJ37</f>
        <v>43</v>
      </c>
      <c r="N37" s="8">
        <f>BM37</f>
        <v>51</v>
      </c>
      <c r="O37" s="8">
        <f>BP37</f>
        <v>62</v>
      </c>
      <c r="P37" s="8">
        <f>BS37</f>
        <v>52</v>
      </c>
      <c r="Q37" s="8">
        <f>BV37</f>
        <v>68</v>
      </c>
      <c r="R37" s="8">
        <f>BY37</f>
        <v>74</v>
      </c>
      <c r="S37" s="8">
        <f>CB37</f>
        <v>78</v>
      </c>
      <c r="T37" s="8">
        <f t="shared" ref="T37" si="96">CE37</f>
        <v>95</v>
      </c>
      <c r="U37" s="8">
        <f>CH37</f>
        <v>100</v>
      </c>
      <c r="V37" s="8">
        <f>CK37</f>
        <v>98</v>
      </c>
      <c r="W37" s="8">
        <f>CN37</f>
        <v>128</v>
      </c>
      <c r="X37" s="8">
        <f>CQ37</f>
        <v>150</v>
      </c>
      <c r="Y37" s="8">
        <f>CT37</f>
        <v>208</v>
      </c>
      <c r="Z37" s="8">
        <f>CW37</f>
        <v>222</v>
      </c>
      <c r="AA37" s="8">
        <f>CZ37</f>
        <v>229</v>
      </c>
      <c r="AB37" s="8">
        <f>DC37</f>
        <v>239</v>
      </c>
      <c r="AC37" s="8">
        <f>DF37</f>
        <v>235</v>
      </c>
      <c r="AD37" s="8">
        <f>DI37</f>
        <v>257</v>
      </c>
      <c r="AE37" s="8">
        <f>DL37</f>
        <v>192</v>
      </c>
      <c r="AF37" s="8">
        <f>DO37</f>
        <v>190</v>
      </c>
      <c r="AG37" s="8">
        <f>DR37</f>
        <v>260</v>
      </c>
      <c r="AH37" s="8">
        <f>DU37</f>
        <v>273</v>
      </c>
      <c r="AI37" s="17"/>
      <c r="AK37" s="1" t="s">
        <v>64</v>
      </c>
      <c r="AM37" s="26"/>
      <c r="AN37" s="26"/>
      <c r="AO37" s="26"/>
      <c r="AP37" s="26"/>
      <c r="AQ37" s="26"/>
      <c r="AR37" s="26"/>
      <c r="AS37" s="26"/>
      <c r="AT37" s="26"/>
      <c r="AU37" s="26"/>
      <c r="AV37" s="26">
        <v>16</v>
      </c>
      <c r="AW37" s="26">
        <v>29</v>
      </c>
      <c r="AX37" s="26">
        <f>AV37+AW37</f>
        <v>45</v>
      </c>
      <c r="AY37" s="26">
        <v>23</v>
      </c>
      <c r="AZ37" s="26">
        <v>21</v>
      </c>
      <c r="BA37" s="26">
        <f>AY37+AZ37</f>
        <v>44</v>
      </c>
      <c r="BB37" s="26">
        <f>18-1</f>
        <v>17</v>
      </c>
      <c r="BC37" s="26">
        <v>33</v>
      </c>
      <c r="BD37" s="26">
        <f>BB37+BC37</f>
        <v>50</v>
      </c>
      <c r="BE37" s="26">
        <v>27</v>
      </c>
      <c r="BF37" s="26">
        <v>30</v>
      </c>
      <c r="BG37" s="26">
        <f>BE37+BF37</f>
        <v>57</v>
      </c>
      <c r="BH37" s="26">
        <v>22</v>
      </c>
      <c r="BI37" s="26">
        <v>21</v>
      </c>
      <c r="BJ37" s="26">
        <f>BH37+BI37</f>
        <v>43</v>
      </c>
      <c r="BK37" s="26">
        <v>22</v>
      </c>
      <c r="BL37" s="26">
        <v>29</v>
      </c>
      <c r="BM37" s="26">
        <f>BK37+BL37</f>
        <v>51</v>
      </c>
      <c r="BN37" s="26">
        <v>30</v>
      </c>
      <c r="BO37" s="26">
        <v>32</v>
      </c>
      <c r="BP37" s="26">
        <f>BN37+BO37</f>
        <v>62</v>
      </c>
      <c r="BQ37" s="26">
        <v>21</v>
      </c>
      <c r="BR37" s="26">
        <v>31</v>
      </c>
      <c r="BS37" s="26">
        <f>BQ37+BR37</f>
        <v>52</v>
      </c>
      <c r="BT37" s="26">
        <v>36</v>
      </c>
      <c r="BU37" s="26">
        <v>32</v>
      </c>
      <c r="BV37" s="26">
        <f>BT37+BU37</f>
        <v>68</v>
      </c>
      <c r="BW37" s="26">
        <v>42</v>
      </c>
      <c r="BX37" s="26">
        <v>32</v>
      </c>
      <c r="BY37" s="26">
        <f>BW37+BX37</f>
        <v>74</v>
      </c>
      <c r="BZ37" s="26">
        <v>34</v>
      </c>
      <c r="CA37" s="26">
        <v>44</v>
      </c>
      <c r="CB37" s="26">
        <f>BZ37+CA37</f>
        <v>78</v>
      </c>
      <c r="CC37" s="26">
        <v>46</v>
      </c>
      <c r="CD37" s="26">
        <v>49</v>
      </c>
      <c r="CE37" s="26">
        <f>CC37+CD37</f>
        <v>95</v>
      </c>
      <c r="CF37" s="26">
        <v>42</v>
      </c>
      <c r="CG37" s="26">
        <v>58</v>
      </c>
      <c r="CH37" s="26">
        <f>CF37+CG37</f>
        <v>100</v>
      </c>
      <c r="CI37" s="26">
        <v>41</v>
      </c>
      <c r="CJ37" s="26">
        <v>57</v>
      </c>
      <c r="CK37" s="26">
        <f>CI37+CJ37</f>
        <v>98</v>
      </c>
      <c r="CL37" s="26">
        <v>63</v>
      </c>
      <c r="CM37" s="26">
        <v>65</v>
      </c>
      <c r="CN37" s="26">
        <f>CL37+CM37</f>
        <v>128</v>
      </c>
      <c r="CO37" s="26">
        <v>68</v>
      </c>
      <c r="CP37" s="26">
        <v>82</v>
      </c>
      <c r="CQ37" s="26">
        <f>CO37+CP37</f>
        <v>150</v>
      </c>
      <c r="CR37" s="26">
        <v>97</v>
      </c>
      <c r="CS37" s="26">
        <v>111</v>
      </c>
      <c r="CT37" s="26">
        <f>CR37+CS37</f>
        <v>208</v>
      </c>
      <c r="CU37" s="26">
        <v>103</v>
      </c>
      <c r="CV37" s="26">
        <v>119</v>
      </c>
      <c r="CW37" s="26">
        <f>CU37+CV37</f>
        <v>222</v>
      </c>
      <c r="CX37" s="26">
        <v>100</v>
      </c>
      <c r="CY37" s="26">
        <v>129</v>
      </c>
      <c r="CZ37" s="26">
        <f>CX37+CY37</f>
        <v>229</v>
      </c>
      <c r="DA37" s="26">
        <v>119</v>
      </c>
      <c r="DB37" s="26">
        <v>120</v>
      </c>
      <c r="DC37" s="26">
        <f>DA37+DB37</f>
        <v>239</v>
      </c>
      <c r="DD37" s="26">
        <v>105</v>
      </c>
      <c r="DE37" s="26">
        <v>130</v>
      </c>
      <c r="DF37" s="26">
        <f>DD37+DE37</f>
        <v>235</v>
      </c>
      <c r="DG37" s="26">
        <v>127</v>
      </c>
      <c r="DH37" s="26">
        <v>130</v>
      </c>
      <c r="DI37" s="26">
        <f>DG37+DH37</f>
        <v>257</v>
      </c>
      <c r="DJ37" s="26">
        <v>95</v>
      </c>
      <c r="DK37" s="26">
        <v>97</v>
      </c>
      <c r="DL37" s="26">
        <f>DJ37+DK37</f>
        <v>192</v>
      </c>
      <c r="DM37" s="26">
        <v>70</v>
      </c>
      <c r="DN37" s="26">
        <v>120</v>
      </c>
      <c r="DO37" s="26">
        <f>DM37+DN37</f>
        <v>190</v>
      </c>
      <c r="DP37" s="26">
        <v>110</v>
      </c>
      <c r="DQ37" s="26">
        <v>150</v>
      </c>
      <c r="DR37" s="26">
        <f>DP37+DQ37</f>
        <v>260</v>
      </c>
      <c r="DS37" s="26">
        <v>116</v>
      </c>
      <c r="DT37" s="26">
        <v>157</v>
      </c>
      <c r="DU37" s="26">
        <f>DS37+DT37</f>
        <v>273</v>
      </c>
    </row>
    <row r="38" spans="1:125" ht="13.5" customHeight="1" x14ac:dyDescent="0.2">
      <c r="A38" s="16"/>
      <c r="D38" s="11" t="s">
        <v>58</v>
      </c>
      <c r="E38" s="1" t="s">
        <v>59</v>
      </c>
      <c r="F38" s="11" t="str">
        <f>IF(AO37&gt;0,(AO38/AO37),"")</f>
        <v/>
      </c>
      <c r="G38" s="11" t="str">
        <f>IF(AR37&gt;0,(AR38/AR37),"")</f>
        <v/>
      </c>
      <c r="H38" s="11" t="str">
        <f>IF(AU37&gt;0,(AU38/AU37),"")</f>
        <v/>
      </c>
      <c r="I38" s="11">
        <f>IF(AX37&gt;0,(AX38/AX37),"")</f>
        <v>0.33333333333333331</v>
      </c>
      <c r="J38" s="11">
        <f>IF(BA37&gt;0,(BA38/BA37),"")</f>
        <v>0.18181818181818182</v>
      </c>
      <c r="K38" s="11">
        <f>IF(BD37&gt;0,(BD38/BD37),"")</f>
        <v>0.24</v>
      </c>
      <c r="L38" s="11">
        <f>IF(BG37&gt;0,(BG38/BG37),"")</f>
        <v>0.26315789473684209</v>
      </c>
      <c r="M38" s="11">
        <f>IF(BJ37&gt;0,(BJ38/BJ37),"")</f>
        <v>0.32558139534883723</v>
      </c>
      <c r="N38" s="11">
        <f>IF(BM37&gt;0,(BM38/BM37),"")</f>
        <v>0.27450980392156865</v>
      </c>
      <c r="O38" s="11">
        <f>IF(BP37&gt;0,(BP38/BP37),"")</f>
        <v>0.27419354838709675</v>
      </c>
      <c r="P38" s="11">
        <f>IF(BS37&gt;0,(BS38/BS37),"")</f>
        <v>0.25</v>
      </c>
      <c r="Q38" s="11">
        <f>IF(BV37&gt;0,(BV38/BV37),"")</f>
        <v>0.36764705882352944</v>
      </c>
      <c r="R38" s="11">
        <f>IF(BY37&gt;0,(BY38/BY37),"")</f>
        <v>0.14864864864864866</v>
      </c>
      <c r="S38" s="11">
        <f>IF(CB37&gt;0,(CB38/CB37),"")</f>
        <v>0.47435897435897434</v>
      </c>
      <c r="T38" s="11">
        <f t="shared" ref="T38" si="97">IF(CE37&gt;0,(CE38/CE37),"")</f>
        <v>0.36842105263157893</v>
      </c>
      <c r="U38" s="11">
        <f>IF(CH37&gt;0,(CH38/CH37),"")</f>
        <v>0.39</v>
      </c>
      <c r="V38" s="11">
        <f>IF(CK37&gt;0,(CK38/CK37),"")</f>
        <v>0.47959183673469385</v>
      </c>
      <c r="W38" s="11">
        <f>CN38/CN$37</f>
        <v>0.4921875</v>
      </c>
      <c r="X38" s="11">
        <f>CQ38/CQ$37</f>
        <v>0.37333333333333335</v>
      </c>
      <c r="Y38" s="11">
        <f>CT38/CT$37</f>
        <v>0.375</v>
      </c>
      <c r="Z38" s="11">
        <f>CW38/CW$37</f>
        <v>0.3963963963963964</v>
      </c>
      <c r="AA38" s="11">
        <f>CZ38/CZ$37</f>
        <v>0.44541484716157204</v>
      </c>
      <c r="AB38" s="11">
        <f>DC38/DC$37</f>
        <v>0.47698744769874479</v>
      </c>
      <c r="AC38" s="11">
        <f>DF38/DF$37</f>
        <v>0.4127659574468085</v>
      </c>
      <c r="AD38" s="11">
        <f>DI38/DI$37</f>
        <v>0.45525291828793774</v>
      </c>
      <c r="AE38" s="11">
        <f>DL38/DL$37</f>
        <v>0.40104166666666669</v>
      </c>
      <c r="AF38" s="11">
        <f>DO38/DO$37</f>
        <v>0.55263157894736847</v>
      </c>
      <c r="AG38" s="11">
        <f>DR38/DR$37</f>
        <v>0.5</v>
      </c>
      <c r="AH38" s="11">
        <f>DU38/DU$37</f>
        <v>0.47985347985347987</v>
      </c>
      <c r="AI38" s="17"/>
      <c r="AK38" s="11" t="s">
        <v>58</v>
      </c>
      <c r="AL38" s="1" t="s">
        <v>59</v>
      </c>
      <c r="AM38" s="26"/>
      <c r="AN38" s="26"/>
      <c r="AO38" s="26"/>
      <c r="AP38" s="26"/>
      <c r="AQ38" s="26"/>
      <c r="AR38" s="26"/>
      <c r="AS38" s="26"/>
      <c r="AT38" s="26"/>
      <c r="AU38" s="26"/>
      <c r="AV38" s="26">
        <v>4</v>
      </c>
      <c r="AW38" s="26">
        <v>11</v>
      </c>
      <c r="AX38" s="26">
        <f t="shared" ref="AX38:AX40" si="98">AV38+AW38</f>
        <v>15</v>
      </c>
      <c r="AY38" s="26">
        <v>4</v>
      </c>
      <c r="AZ38" s="26">
        <v>4</v>
      </c>
      <c r="BA38" s="26">
        <f t="shared" ref="BA38:BA40" si="99">AY38+AZ38</f>
        <v>8</v>
      </c>
      <c r="BB38" s="26">
        <v>1</v>
      </c>
      <c r="BC38" s="26">
        <v>11</v>
      </c>
      <c r="BD38" s="26">
        <f t="shared" ref="BD38:BD40" si="100">BB38+BC38</f>
        <v>12</v>
      </c>
      <c r="BE38" s="26">
        <v>3</v>
      </c>
      <c r="BF38" s="26">
        <v>12</v>
      </c>
      <c r="BG38" s="26">
        <f t="shared" ref="BG38:BG40" si="101">BE38+BF38</f>
        <v>15</v>
      </c>
      <c r="BH38" s="26">
        <v>6</v>
      </c>
      <c r="BI38" s="26">
        <v>8</v>
      </c>
      <c r="BJ38" s="26">
        <f t="shared" ref="BJ38:BJ40" si="102">BH38+BI38</f>
        <v>14</v>
      </c>
      <c r="BK38" s="26">
        <v>5</v>
      </c>
      <c r="BL38" s="26">
        <v>9</v>
      </c>
      <c r="BM38" s="26">
        <f t="shared" ref="BM38:BM40" si="103">BK38+BL38</f>
        <v>14</v>
      </c>
      <c r="BN38" s="26">
        <v>8</v>
      </c>
      <c r="BO38" s="26">
        <v>9</v>
      </c>
      <c r="BP38" s="26">
        <f t="shared" ref="BP38:BP40" si="104">BN38+BO38</f>
        <v>17</v>
      </c>
      <c r="BQ38" s="26">
        <v>3</v>
      </c>
      <c r="BR38" s="26">
        <v>10</v>
      </c>
      <c r="BS38" s="26">
        <f t="shared" ref="BS38:BS40" si="105">BQ38+BR38</f>
        <v>13</v>
      </c>
      <c r="BT38" s="26">
        <v>11</v>
      </c>
      <c r="BU38" s="26">
        <v>14</v>
      </c>
      <c r="BV38" s="26">
        <f t="shared" ref="BV38:BV40" si="106">BT38+BU38</f>
        <v>25</v>
      </c>
      <c r="BW38" s="26">
        <v>10</v>
      </c>
      <c r="BX38" s="26">
        <v>1</v>
      </c>
      <c r="BY38" s="26">
        <f t="shared" ref="BY38:BY40" si="107">BW38+BX38</f>
        <v>11</v>
      </c>
      <c r="BZ38" s="26">
        <v>15</v>
      </c>
      <c r="CA38" s="26">
        <v>22</v>
      </c>
      <c r="CB38" s="26">
        <f t="shared" ref="CB38:CB40" si="108">BZ38+CA38</f>
        <v>37</v>
      </c>
      <c r="CC38" s="26">
        <v>9</v>
      </c>
      <c r="CD38" s="26">
        <v>26</v>
      </c>
      <c r="CE38" s="26">
        <f t="shared" ref="CE38:CE40" si="109">CC38+CD38</f>
        <v>35</v>
      </c>
      <c r="CF38" s="26">
        <v>12</v>
      </c>
      <c r="CG38" s="26">
        <v>27</v>
      </c>
      <c r="CH38" s="26">
        <f t="shared" ref="CH38:CH40" si="110">CF38+CG38</f>
        <v>39</v>
      </c>
      <c r="CI38" s="26">
        <v>15</v>
      </c>
      <c r="CJ38" s="26">
        <v>32</v>
      </c>
      <c r="CK38" s="26">
        <f t="shared" ref="CK38" si="111">CI38+CJ38</f>
        <v>47</v>
      </c>
      <c r="CL38" s="26">
        <v>24</v>
      </c>
      <c r="CM38" s="26">
        <v>39</v>
      </c>
      <c r="CN38" s="26">
        <f t="shared" ref="CN38" si="112">CL38+CM38</f>
        <v>63</v>
      </c>
      <c r="CO38" s="26">
        <v>13</v>
      </c>
      <c r="CP38" s="26">
        <v>43</v>
      </c>
      <c r="CQ38" s="26">
        <f t="shared" ref="CQ38" si="113">CO38+CP38</f>
        <v>56</v>
      </c>
      <c r="CR38" s="26">
        <v>29</v>
      </c>
      <c r="CS38" s="26">
        <v>49</v>
      </c>
      <c r="CT38" s="26">
        <f t="shared" ref="CT38" si="114">CR38+CS38</f>
        <v>78</v>
      </c>
      <c r="CU38" s="26">
        <v>32</v>
      </c>
      <c r="CV38" s="26">
        <v>56</v>
      </c>
      <c r="CW38" s="26">
        <f t="shared" ref="CW38" si="115">CU38+CV38</f>
        <v>88</v>
      </c>
      <c r="CX38" s="26">
        <v>34</v>
      </c>
      <c r="CY38" s="26">
        <v>68</v>
      </c>
      <c r="CZ38" s="26">
        <f t="shared" ref="CZ38" si="116">CX38+CY38</f>
        <v>102</v>
      </c>
      <c r="DA38" s="26">
        <v>38</v>
      </c>
      <c r="DB38" s="26">
        <v>76</v>
      </c>
      <c r="DC38" s="26">
        <f t="shared" ref="DC38" si="117">DA38+DB38</f>
        <v>114</v>
      </c>
      <c r="DD38" s="26">
        <v>31</v>
      </c>
      <c r="DE38" s="26">
        <v>66</v>
      </c>
      <c r="DF38" s="26">
        <f t="shared" ref="DF38" si="118">DD38+DE38</f>
        <v>97</v>
      </c>
      <c r="DG38" s="26">
        <v>40</v>
      </c>
      <c r="DH38" s="26">
        <v>77</v>
      </c>
      <c r="DI38" s="26">
        <f t="shared" ref="DI38" si="119">DG38+DH38</f>
        <v>117</v>
      </c>
      <c r="DJ38" s="26">
        <v>26</v>
      </c>
      <c r="DK38" s="26">
        <v>51</v>
      </c>
      <c r="DL38" s="26">
        <f t="shared" ref="DL38" si="120">DJ38+DK38</f>
        <v>77</v>
      </c>
      <c r="DM38" s="26">
        <v>32</v>
      </c>
      <c r="DN38" s="26">
        <v>73</v>
      </c>
      <c r="DO38" s="26">
        <f t="shared" ref="DO38" si="121">DM38+DN38</f>
        <v>105</v>
      </c>
      <c r="DP38" s="26">
        <v>44</v>
      </c>
      <c r="DQ38" s="26">
        <v>86</v>
      </c>
      <c r="DR38" s="26">
        <f t="shared" ref="DR38" si="122">DP38+DQ38</f>
        <v>130</v>
      </c>
      <c r="DS38" s="26">
        <v>45</v>
      </c>
      <c r="DT38" s="26">
        <v>86</v>
      </c>
      <c r="DU38" s="26">
        <f t="shared" ref="DU38" si="123">DS38+DT38</f>
        <v>131</v>
      </c>
    </row>
    <row r="39" spans="1:125" ht="13.5" customHeight="1" x14ac:dyDescent="0.2">
      <c r="A39" s="16"/>
      <c r="E39" s="1" t="s">
        <v>60</v>
      </c>
      <c r="F39" s="11" t="str">
        <f>IF(AO37&gt;0,(AO39/AO37),"")</f>
        <v/>
      </c>
      <c r="G39" s="11" t="str">
        <f>IF(AR37&gt;0,(AR39/AR37),"")</f>
        <v/>
      </c>
      <c r="H39" s="11" t="str">
        <f>IF(AU37&gt;0,(AU39/AU37),"")</f>
        <v/>
      </c>
      <c r="I39" s="11">
        <f>IF(AX37&gt;0,(AX39/AX37),"")</f>
        <v>0.2</v>
      </c>
      <c r="J39" s="11">
        <f>IF(BA37&gt;0,(BA39/BA37),"")</f>
        <v>0.18181818181818182</v>
      </c>
      <c r="K39" s="11">
        <f>IF(BD37&gt;0,(BD39/BD37),"")</f>
        <v>0.32</v>
      </c>
      <c r="L39" s="11">
        <f>IF(BG37&gt;0,(BG39/BG37),"")</f>
        <v>0.22807017543859648</v>
      </c>
      <c r="M39" s="11">
        <f>IF(BJ37&gt;0,(BJ39/BJ37),"")</f>
        <v>0.23255813953488372</v>
      </c>
      <c r="N39" s="11">
        <f>IF(BM37&gt;0,(BM39/BM37),"")</f>
        <v>0.27450980392156865</v>
      </c>
      <c r="O39" s="11">
        <f>IF(BP37&gt;0,(BP39/BP37),"")</f>
        <v>0.33870967741935482</v>
      </c>
      <c r="P39" s="11">
        <f>IF(BS37&gt;0,(BS39/BS37),"")</f>
        <v>0.19230769230769232</v>
      </c>
      <c r="Q39" s="11">
        <f>IF(BV37&gt;0,(BV39/BV37),"")</f>
        <v>0.26470588235294118</v>
      </c>
      <c r="R39" s="11">
        <f>IF(BY37&gt;0,(BY39/BY37),"")</f>
        <v>0.22972972972972974</v>
      </c>
      <c r="S39" s="11">
        <f>IF(CB37&gt;0,(CB39/CB37),"")</f>
        <v>0.16666666666666666</v>
      </c>
      <c r="T39" s="11">
        <f t="shared" ref="T39" si="124">IF(CE37&gt;0,(CE39/CE37),"")</f>
        <v>0.21052631578947367</v>
      </c>
      <c r="U39" s="11">
        <f>IF(CH37&gt;0,(CH39/CH37),"")</f>
        <v>0.22</v>
      </c>
      <c r="V39" s="11">
        <f>IF(CK37&gt;0,(CK39/CK37),"")</f>
        <v>0.19387755102040816</v>
      </c>
      <c r="W39" s="11">
        <f t="shared" ref="W39:W41" si="125">CN39/CN$37</f>
        <v>0.1171875</v>
      </c>
      <c r="X39" s="11">
        <f>CQ39/CQ$37</f>
        <v>0.18</v>
      </c>
      <c r="Y39" s="11">
        <f>CT39/CT$37</f>
        <v>0.20673076923076922</v>
      </c>
      <c r="Z39" s="11">
        <f t="shared" ref="Z39" si="126">CW39/CW$37</f>
        <v>0.22522522522522523</v>
      </c>
      <c r="AA39" s="11">
        <f t="shared" ref="AA39:AA41" si="127">CZ39/CZ$37</f>
        <v>0.18777292576419213</v>
      </c>
      <c r="AB39" s="11">
        <f t="shared" ref="AB39:AB41" si="128">DC39/DC$37</f>
        <v>0.16736401673640167</v>
      </c>
      <c r="AC39" s="11">
        <f t="shared" ref="AC39:AC41" si="129">DF39/DF$37</f>
        <v>0.19574468085106383</v>
      </c>
      <c r="AD39" s="11">
        <f t="shared" ref="AD39:AD41" si="130">DI39/DI$37</f>
        <v>0.1867704280155642</v>
      </c>
      <c r="AE39" s="11">
        <f>DL39/DL$37</f>
        <v>0.234375</v>
      </c>
      <c r="AF39" s="11">
        <f>DO39/DO$37</f>
        <v>0.13157894736842105</v>
      </c>
      <c r="AG39" s="11">
        <f t="shared" ref="AG39:AG40" si="131">DR39/DR$37</f>
        <v>0.15384615384615385</v>
      </c>
      <c r="AH39" s="11">
        <f>DU39/DU$37</f>
        <v>0.19413919413919414</v>
      </c>
      <c r="AI39" s="17"/>
      <c r="AL39" s="1" t="s">
        <v>60</v>
      </c>
      <c r="AM39" s="26"/>
      <c r="AN39" s="26"/>
      <c r="AO39" s="26"/>
      <c r="AP39" s="26"/>
      <c r="AQ39" s="26"/>
      <c r="AR39" s="26"/>
      <c r="AS39" s="26"/>
      <c r="AT39" s="26"/>
      <c r="AU39" s="26"/>
      <c r="AV39" s="26">
        <v>3</v>
      </c>
      <c r="AW39" s="26">
        <v>6</v>
      </c>
      <c r="AX39" s="26">
        <f t="shared" si="98"/>
        <v>9</v>
      </c>
      <c r="AY39" s="26">
        <v>6</v>
      </c>
      <c r="AZ39" s="26">
        <v>2</v>
      </c>
      <c r="BA39" s="26">
        <f t="shared" si="99"/>
        <v>8</v>
      </c>
      <c r="BB39" s="26">
        <v>7</v>
      </c>
      <c r="BC39" s="26">
        <v>9</v>
      </c>
      <c r="BD39" s="26">
        <f t="shared" si="100"/>
        <v>16</v>
      </c>
      <c r="BE39" s="26">
        <v>4</v>
      </c>
      <c r="BF39" s="26">
        <v>9</v>
      </c>
      <c r="BG39" s="26">
        <f t="shared" si="101"/>
        <v>13</v>
      </c>
      <c r="BH39" s="26">
        <v>5</v>
      </c>
      <c r="BI39" s="26">
        <v>5</v>
      </c>
      <c r="BJ39" s="26">
        <f t="shared" si="102"/>
        <v>10</v>
      </c>
      <c r="BK39" s="26">
        <v>7</v>
      </c>
      <c r="BL39" s="26">
        <v>7</v>
      </c>
      <c r="BM39" s="26">
        <f t="shared" si="103"/>
        <v>14</v>
      </c>
      <c r="BN39" s="26">
        <v>12</v>
      </c>
      <c r="BO39" s="26">
        <v>9</v>
      </c>
      <c r="BP39" s="26">
        <f t="shared" si="104"/>
        <v>21</v>
      </c>
      <c r="BQ39" s="26">
        <v>4</v>
      </c>
      <c r="BR39" s="26">
        <v>6</v>
      </c>
      <c r="BS39" s="26">
        <f t="shared" si="105"/>
        <v>10</v>
      </c>
      <c r="BT39" s="26">
        <v>9</v>
      </c>
      <c r="BU39" s="26">
        <v>9</v>
      </c>
      <c r="BV39" s="26">
        <f t="shared" si="106"/>
        <v>18</v>
      </c>
      <c r="BW39" s="26">
        <v>12</v>
      </c>
      <c r="BX39" s="26">
        <v>5</v>
      </c>
      <c r="BY39" s="26">
        <f t="shared" si="107"/>
        <v>17</v>
      </c>
      <c r="BZ39" s="26">
        <v>7</v>
      </c>
      <c r="CA39" s="26">
        <v>6</v>
      </c>
      <c r="CB39" s="26">
        <f t="shared" si="108"/>
        <v>13</v>
      </c>
      <c r="CC39" s="26">
        <v>11</v>
      </c>
      <c r="CD39" s="26">
        <v>9</v>
      </c>
      <c r="CE39" s="26">
        <f t="shared" si="109"/>
        <v>20</v>
      </c>
      <c r="CF39" s="26">
        <v>10</v>
      </c>
      <c r="CG39" s="26">
        <v>12</v>
      </c>
      <c r="CH39" s="26">
        <f t="shared" si="110"/>
        <v>22</v>
      </c>
      <c r="CI39" s="26">
        <v>10</v>
      </c>
      <c r="CJ39" s="26">
        <v>9</v>
      </c>
      <c r="CK39" s="26">
        <f>CI39+CJ39</f>
        <v>19</v>
      </c>
      <c r="CL39" s="26">
        <v>10</v>
      </c>
      <c r="CM39" s="26">
        <v>5</v>
      </c>
      <c r="CN39" s="26">
        <f>CL39+CM39</f>
        <v>15</v>
      </c>
      <c r="CO39" s="26">
        <v>14</v>
      </c>
      <c r="CP39" s="26">
        <v>13</v>
      </c>
      <c r="CQ39" s="26">
        <f>CO39+CP39</f>
        <v>27</v>
      </c>
      <c r="CR39" s="26">
        <v>21</v>
      </c>
      <c r="CS39" s="26">
        <v>22</v>
      </c>
      <c r="CT39" s="26">
        <f>CR39+CS39</f>
        <v>43</v>
      </c>
      <c r="CU39" s="26">
        <v>28</v>
      </c>
      <c r="CV39" s="26">
        <v>22</v>
      </c>
      <c r="CW39" s="26">
        <f>CU39+CV39</f>
        <v>50</v>
      </c>
      <c r="CX39" s="26">
        <v>23</v>
      </c>
      <c r="CY39" s="26">
        <v>20</v>
      </c>
      <c r="CZ39" s="26">
        <f>CX39+CY39</f>
        <v>43</v>
      </c>
      <c r="DA39" s="26">
        <v>27</v>
      </c>
      <c r="DB39" s="26">
        <v>13</v>
      </c>
      <c r="DC39" s="26">
        <f>DA39+DB39</f>
        <v>40</v>
      </c>
      <c r="DD39" s="26">
        <v>23</v>
      </c>
      <c r="DE39" s="26">
        <v>23</v>
      </c>
      <c r="DF39" s="26">
        <f>DD39+DE39</f>
        <v>46</v>
      </c>
      <c r="DG39" s="26">
        <v>32</v>
      </c>
      <c r="DH39" s="26">
        <v>16</v>
      </c>
      <c r="DI39" s="26">
        <f>DG39+DH39</f>
        <v>48</v>
      </c>
      <c r="DJ39" s="26">
        <v>26</v>
      </c>
      <c r="DK39" s="26">
        <v>19</v>
      </c>
      <c r="DL39" s="26">
        <f>DJ39+DK39</f>
        <v>45</v>
      </c>
      <c r="DM39" s="26">
        <v>14</v>
      </c>
      <c r="DN39" s="26">
        <v>11</v>
      </c>
      <c r="DO39" s="26">
        <f>DM39+DN39</f>
        <v>25</v>
      </c>
      <c r="DP39" s="26">
        <v>24</v>
      </c>
      <c r="DQ39" s="26">
        <v>16</v>
      </c>
      <c r="DR39" s="26">
        <f>DP39+DQ39</f>
        <v>40</v>
      </c>
      <c r="DS39" s="26">
        <v>28</v>
      </c>
      <c r="DT39" s="26">
        <v>25</v>
      </c>
      <c r="DU39" s="26">
        <f>DS39+DT39</f>
        <v>53</v>
      </c>
    </row>
    <row r="40" spans="1:125" ht="13.5" customHeight="1" x14ac:dyDescent="0.2">
      <c r="A40" s="16"/>
      <c r="E40" s="1" t="s">
        <v>61</v>
      </c>
      <c r="F40" s="13" t="str">
        <f>IF(AO37&gt;0,(AO40/AO37),"")</f>
        <v/>
      </c>
      <c r="G40" s="13" t="str">
        <f>IF(AR37&gt;0,(AR40/AR37),"")</f>
        <v/>
      </c>
      <c r="H40" s="13" t="str">
        <f>IF(AU37&gt;0,(AU40/AU37),"")</f>
        <v/>
      </c>
      <c r="I40" s="13">
        <f>IF(AX37&gt;0,(AX40/AX37),"")</f>
        <v>4.4444444444444446E-2</v>
      </c>
      <c r="J40" s="13">
        <f>IF(BA37&gt;0,(BA40/BA37),"")</f>
        <v>4.5454545454545456E-2</v>
      </c>
      <c r="K40" s="13">
        <f>IF(BD37&gt;0,(BD40/BD37),"")</f>
        <v>0.14000000000000001</v>
      </c>
      <c r="L40" s="13">
        <f>IF(BG37&gt;0,(BG40/BG37),"")</f>
        <v>7.0175438596491224E-2</v>
      </c>
      <c r="M40" s="13">
        <f>IF(BJ37&gt;0,(BJ40/BJ37),"")</f>
        <v>6.9767441860465115E-2</v>
      </c>
      <c r="N40" s="13">
        <f>IF(BM37&gt;0,(BM40/BM37),"")</f>
        <v>5.8823529411764705E-2</v>
      </c>
      <c r="O40" s="13">
        <f>IF(BP37&gt;0,(BP40/BP37),"")</f>
        <v>4.8387096774193547E-2</v>
      </c>
      <c r="P40" s="13">
        <f>IF(BS37&gt;0,(BS40/BS37),"")</f>
        <v>3.8461538461538464E-2</v>
      </c>
      <c r="Q40" s="13">
        <f>IF(BV37&gt;0,(BV40/BV37),"")</f>
        <v>2.9411764705882353E-2</v>
      </c>
      <c r="R40" s="13">
        <f>IF(BY37&gt;0,(BY40/BY37),"")</f>
        <v>4.0540540540540543E-2</v>
      </c>
      <c r="S40" s="13">
        <f>IF(CB37&gt;0,(CB40/CB37),"")</f>
        <v>2.564102564102564E-2</v>
      </c>
      <c r="T40" s="13">
        <f t="shared" ref="T40" si="132">IF(CE37&gt;0,(CE40/CE37),"")</f>
        <v>3.1578947368421054E-2</v>
      </c>
      <c r="U40" s="13">
        <f>IF(CH37&gt;0,(CH40/CH37),"")</f>
        <v>0.03</v>
      </c>
      <c r="V40" s="13">
        <f>IF(CK37&gt;0,(CK40/CK37),"")</f>
        <v>2.0408163265306121E-2</v>
      </c>
      <c r="W40" s="13">
        <f t="shared" si="125"/>
        <v>1.5625E-2</v>
      </c>
      <c r="X40" s="13">
        <f>CQ40/CQ$37</f>
        <v>0.04</v>
      </c>
      <c r="Y40" s="13">
        <f>CT40/CT$37</f>
        <v>3.3653846153846152E-2</v>
      </c>
      <c r="Z40" s="13">
        <f>CW40/CW$37</f>
        <v>1.3513513513513514E-2</v>
      </c>
      <c r="AA40" s="13">
        <f t="shared" si="127"/>
        <v>1.7467248908296942E-2</v>
      </c>
      <c r="AB40" s="13">
        <f t="shared" si="128"/>
        <v>2.0920502092050208E-2</v>
      </c>
      <c r="AC40" s="13">
        <f t="shared" si="129"/>
        <v>3.4042553191489362E-2</v>
      </c>
      <c r="AD40" s="13">
        <f t="shared" si="130"/>
        <v>2.7237354085603113E-2</v>
      </c>
      <c r="AE40" s="13">
        <f>DL40/DL$37</f>
        <v>3.125E-2</v>
      </c>
      <c r="AF40" s="13">
        <f>DO40/DO$37</f>
        <v>3.6842105263157891E-2</v>
      </c>
      <c r="AG40" s="13">
        <f t="shared" si="131"/>
        <v>2.6923076923076925E-2</v>
      </c>
      <c r="AH40" s="13">
        <f>DU40/DU$37</f>
        <v>3.2967032967032968E-2</v>
      </c>
      <c r="AI40" s="17"/>
      <c r="AL40" s="1" t="s">
        <v>61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>
        <v>2</v>
      </c>
      <c r="AW40" s="26">
        <v>0</v>
      </c>
      <c r="AX40" s="26">
        <f t="shared" si="98"/>
        <v>2</v>
      </c>
      <c r="AY40" s="26">
        <v>1</v>
      </c>
      <c r="AZ40" s="26">
        <v>1</v>
      </c>
      <c r="BA40" s="26">
        <f t="shared" si="99"/>
        <v>2</v>
      </c>
      <c r="BB40" s="26">
        <v>6</v>
      </c>
      <c r="BC40" s="26">
        <v>1</v>
      </c>
      <c r="BD40" s="26">
        <f t="shared" si="100"/>
        <v>7</v>
      </c>
      <c r="BE40" s="26">
        <v>4</v>
      </c>
      <c r="BF40" s="26">
        <v>0</v>
      </c>
      <c r="BG40" s="26">
        <f t="shared" si="101"/>
        <v>4</v>
      </c>
      <c r="BH40" s="26">
        <v>3</v>
      </c>
      <c r="BI40" s="26">
        <v>0</v>
      </c>
      <c r="BJ40" s="26">
        <f t="shared" si="102"/>
        <v>3</v>
      </c>
      <c r="BK40" s="26">
        <v>3</v>
      </c>
      <c r="BL40" s="26">
        <v>0</v>
      </c>
      <c r="BM40" s="26">
        <f t="shared" si="103"/>
        <v>3</v>
      </c>
      <c r="BN40" s="26">
        <v>2</v>
      </c>
      <c r="BO40" s="26">
        <v>1</v>
      </c>
      <c r="BP40" s="26">
        <f t="shared" si="104"/>
        <v>3</v>
      </c>
      <c r="BQ40" s="26">
        <v>2</v>
      </c>
      <c r="BR40" s="26">
        <v>0</v>
      </c>
      <c r="BS40" s="26">
        <f t="shared" si="105"/>
        <v>2</v>
      </c>
      <c r="BT40" s="26">
        <v>0</v>
      </c>
      <c r="BU40" s="26">
        <v>2</v>
      </c>
      <c r="BV40" s="26">
        <f t="shared" si="106"/>
        <v>2</v>
      </c>
      <c r="BW40" s="26">
        <v>3</v>
      </c>
      <c r="BX40" s="26">
        <v>0</v>
      </c>
      <c r="BY40" s="26">
        <f t="shared" si="107"/>
        <v>3</v>
      </c>
      <c r="BZ40" s="26">
        <v>1</v>
      </c>
      <c r="CA40" s="26">
        <v>1</v>
      </c>
      <c r="CB40" s="26">
        <f t="shared" si="108"/>
        <v>2</v>
      </c>
      <c r="CC40" s="26">
        <v>2</v>
      </c>
      <c r="CD40" s="26">
        <v>1</v>
      </c>
      <c r="CE40" s="26">
        <f t="shared" si="109"/>
        <v>3</v>
      </c>
      <c r="CF40" s="26">
        <v>2</v>
      </c>
      <c r="CG40" s="26">
        <v>1</v>
      </c>
      <c r="CH40" s="26">
        <f t="shared" si="110"/>
        <v>3</v>
      </c>
      <c r="CI40" s="26">
        <v>0</v>
      </c>
      <c r="CJ40" s="26">
        <v>2</v>
      </c>
      <c r="CK40" s="26">
        <f>CI40+CJ40</f>
        <v>2</v>
      </c>
      <c r="CL40" s="26">
        <v>2</v>
      </c>
      <c r="CM40" s="26">
        <v>0</v>
      </c>
      <c r="CN40" s="26">
        <f>CL40+CM40</f>
        <v>2</v>
      </c>
      <c r="CO40" s="26">
        <v>4</v>
      </c>
      <c r="CP40" s="26">
        <v>2</v>
      </c>
      <c r="CQ40" s="26">
        <f>CO40+CP40</f>
        <v>6</v>
      </c>
      <c r="CR40" s="26">
        <v>1</v>
      </c>
      <c r="CS40" s="26">
        <v>6</v>
      </c>
      <c r="CT40" s="26">
        <f>CR40+CS40</f>
        <v>7</v>
      </c>
      <c r="CU40" s="26">
        <v>2</v>
      </c>
      <c r="CV40" s="26">
        <v>1</v>
      </c>
      <c r="CW40" s="26">
        <f>CU40+CV40</f>
        <v>3</v>
      </c>
      <c r="CX40" s="26">
        <v>3</v>
      </c>
      <c r="CY40" s="26">
        <v>1</v>
      </c>
      <c r="CZ40" s="26">
        <f>CX40+CY40</f>
        <v>4</v>
      </c>
      <c r="DA40" s="26">
        <v>4</v>
      </c>
      <c r="DB40" s="26">
        <v>1</v>
      </c>
      <c r="DC40" s="26">
        <f>DA40+DB40</f>
        <v>5</v>
      </c>
      <c r="DD40" s="26">
        <v>4</v>
      </c>
      <c r="DE40" s="26">
        <v>4</v>
      </c>
      <c r="DF40" s="26">
        <f>DD40+DE40</f>
        <v>8</v>
      </c>
      <c r="DG40" s="26">
        <v>4</v>
      </c>
      <c r="DH40" s="26">
        <v>3</v>
      </c>
      <c r="DI40" s="26">
        <f>DG40+DH40</f>
        <v>7</v>
      </c>
      <c r="DJ40" s="26">
        <v>4</v>
      </c>
      <c r="DK40" s="26">
        <v>2</v>
      </c>
      <c r="DL40" s="26">
        <f>DJ40+DK40</f>
        <v>6</v>
      </c>
      <c r="DM40" s="26">
        <v>3</v>
      </c>
      <c r="DN40" s="26">
        <v>4</v>
      </c>
      <c r="DO40" s="26">
        <f>DM40+DN40</f>
        <v>7</v>
      </c>
      <c r="DP40" s="26">
        <v>3</v>
      </c>
      <c r="DQ40" s="26">
        <v>4</v>
      </c>
      <c r="DR40" s="26">
        <f>DP40+DQ40</f>
        <v>7</v>
      </c>
      <c r="DS40" s="26">
        <v>6</v>
      </c>
      <c r="DT40" s="26">
        <v>3</v>
      </c>
      <c r="DU40" s="26">
        <f>DS40+DT40</f>
        <v>9</v>
      </c>
    </row>
    <row r="41" spans="1:125" ht="13.5" customHeight="1" x14ac:dyDescent="0.2">
      <c r="A41" s="16"/>
      <c r="E41" s="2"/>
      <c r="F41" s="11" t="str">
        <f>IF(AO37&gt;0,(AO41/AO37),"")</f>
        <v/>
      </c>
      <c r="G41" s="11" t="str">
        <f>IF(AR37&gt;0,(AR41/AR37),"")</f>
        <v/>
      </c>
      <c r="H41" s="11" t="str">
        <f>IF(AU37&gt;0,(AU41/AU37),"")</f>
        <v/>
      </c>
      <c r="I41" s="11">
        <f>IF(AX37&gt;0,(AX41/AX37),"")</f>
        <v>0.57777777777777772</v>
      </c>
      <c r="J41" s="11">
        <f>IF(BA37&gt;0,(BA41/BA37),"")</f>
        <v>0.40909090909090912</v>
      </c>
      <c r="K41" s="11">
        <f>IF(BD37&gt;0,(BD41/BD37),"")</f>
        <v>0.7</v>
      </c>
      <c r="L41" s="11">
        <f>IF(BG37&gt;0,(BG41/BG37),"")</f>
        <v>0.56140350877192979</v>
      </c>
      <c r="M41" s="11">
        <f>IF(BJ37&gt;0,(BJ41/BJ37),"")</f>
        <v>0.62790697674418605</v>
      </c>
      <c r="N41" s="11">
        <f>IF(BM37&gt;0,(BM41/BM37),"")</f>
        <v>0.60784313725490191</v>
      </c>
      <c r="O41" s="11">
        <f>IF(BP37&gt;0,(BP41/BP37),"")</f>
        <v>0.66129032258064513</v>
      </c>
      <c r="P41" s="11">
        <f>IF(BS37&gt;0,(BS41/BS37),"")</f>
        <v>0.48076923076923078</v>
      </c>
      <c r="Q41" s="11">
        <f>IF(BV37&gt;0,(BV41/BV37),"")</f>
        <v>0.66176470588235292</v>
      </c>
      <c r="R41" s="11">
        <f>IF(BY37&gt;0,(BY41/BY37),"")</f>
        <v>0.41891891891891891</v>
      </c>
      <c r="S41" s="11">
        <f>IF(CB37&gt;0,(CB41/CB37),"")</f>
        <v>0.66666666666666663</v>
      </c>
      <c r="T41" s="11">
        <f t="shared" ref="T41" si="133">IF(CE37&gt;0,(CE41/CE37),"")</f>
        <v>0.61052631578947369</v>
      </c>
      <c r="U41" s="11">
        <f>IF(CH37&gt;0,(CH41/CH37),"")</f>
        <v>0.64</v>
      </c>
      <c r="V41" s="11">
        <f>IF(CK37&gt;0,(CK41/CK37),"")</f>
        <v>0.69387755102040816</v>
      </c>
      <c r="W41" s="11">
        <f t="shared" si="125"/>
        <v>0.625</v>
      </c>
      <c r="X41" s="11">
        <f>CQ41/CQ$37</f>
        <v>0.59333333333333338</v>
      </c>
      <c r="Y41" s="11">
        <f>CT41/CT$37</f>
        <v>0.61538461538461542</v>
      </c>
      <c r="Z41" s="11">
        <f>CW41/CW$37</f>
        <v>0.63513513513513509</v>
      </c>
      <c r="AA41" s="11">
        <f t="shared" si="127"/>
        <v>0.6506550218340611</v>
      </c>
      <c r="AB41" s="11">
        <f t="shared" si="128"/>
        <v>0.66527196652719667</v>
      </c>
      <c r="AC41" s="11">
        <f t="shared" si="129"/>
        <v>0.64255319148936174</v>
      </c>
      <c r="AD41" s="11">
        <f t="shared" si="130"/>
        <v>0.66926070038910501</v>
      </c>
      <c r="AE41" s="11">
        <f>DL41/DL$37</f>
        <v>0.66666666666666663</v>
      </c>
      <c r="AF41" s="11">
        <f>DO41/DO$37</f>
        <v>0.72105263157894739</v>
      </c>
      <c r="AG41" s="11">
        <f>DR41/DR$37</f>
        <v>0.68076923076923079</v>
      </c>
      <c r="AH41" s="11">
        <f>DU41/DU$37</f>
        <v>0.706959706959707</v>
      </c>
      <c r="AI41" s="17"/>
      <c r="AL41" s="5" t="s">
        <v>87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>
        <f t="shared" ref="AV41:BV41" si="134">SUM(AV38:AV40)</f>
        <v>9</v>
      </c>
      <c r="AW41" s="26">
        <f t="shared" si="134"/>
        <v>17</v>
      </c>
      <c r="AX41" s="26">
        <f t="shared" si="134"/>
        <v>26</v>
      </c>
      <c r="AY41" s="26">
        <f t="shared" si="134"/>
        <v>11</v>
      </c>
      <c r="AZ41" s="26">
        <f t="shared" si="134"/>
        <v>7</v>
      </c>
      <c r="BA41" s="26">
        <f t="shared" si="134"/>
        <v>18</v>
      </c>
      <c r="BB41" s="26">
        <f t="shared" si="134"/>
        <v>14</v>
      </c>
      <c r="BC41" s="26">
        <f t="shared" si="134"/>
        <v>21</v>
      </c>
      <c r="BD41" s="26">
        <f t="shared" si="134"/>
        <v>35</v>
      </c>
      <c r="BE41" s="26">
        <f>SUM(BE38:BE40)</f>
        <v>11</v>
      </c>
      <c r="BF41" s="26">
        <f t="shared" si="134"/>
        <v>21</v>
      </c>
      <c r="BG41" s="26">
        <f t="shared" si="134"/>
        <v>32</v>
      </c>
      <c r="BH41" s="26">
        <f t="shared" si="134"/>
        <v>14</v>
      </c>
      <c r="BI41" s="26">
        <f t="shared" si="134"/>
        <v>13</v>
      </c>
      <c r="BJ41" s="26">
        <f t="shared" si="134"/>
        <v>27</v>
      </c>
      <c r="BK41" s="26">
        <f t="shared" si="134"/>
        <v>15</v>
      </c>
      <c r="BL41" s="26">
        <f t="shared" si="134"/>
        <v>16</v>
      </c>
      <c r="BM41" s="26">
        <f t="shared" si="134"/>
        <v>31</v>
      </c>
      <c r="BN41" s="26">
        <f t="shared" si="134"/>
        <v>22</v>
      </c>
      <c r="BO41" s="26">
        <f t="shared" si="134"/>
        <v>19</v>
      </c>
      <c r="BP41" s="26">
        <f t="shared" si="134"/>
        <v>41</v>
      </c>
      <c r="BQ41" s="26">
        <f t="shared" si="134"/>
        <v>9</v>
      </c>
      <c r="BR41" s="26">
        <f t="shared" si="134"/>
        <v>16</v>
      </c>
      <c r="BS41" s="26">
        <f t="shared" si="134"/>
        <v>25</v>
      </c>
      <c r="BT41" s="26">
        <f t="shared" si="134"/>
        <v>20</v>
      </c>
      <c r="BU41" s="26">
        <f t="shared" si="134"/>
        <v>25</v>
      </c>
      <c r="BV41" s="26">
        <f t="shared" si="134"/>
        <v>45</v>
      </c>
      <c r="BW41" s="26">
        <f>SUM(BW38:BW40)</f>
        <v>25</v>
      </c>
      <c r="BX41" s="26">
        <f t="shared" ref="BX41:CI41" si="135">SUM(BX38:BX40)</f>
        <v>6</v>
      </c>
      <c r="BY41" s="26">
        <f t="shared" si="135"/>
        <v>31</v>
      </c>
      <c r="BZ41" s="26">
        <f t="shared" si="135"/>
        <v>23</v>
      </c>
      <c r="CA41" s="26">
        <f t="shared" si="135"/>
        <v>29</v>
      </c>
      <c r="CB41" s="26">
        <f t="shared" si="135"/>
        <v>52</v>
      </c>
      <c r="CC41" s="26">
        <f t="shared" si="135"/>
        <v>22</v>
      </c>
      <c r="CD41" s="26">
        <f t="shared" si="135"/>
        <v>36</v>
      </c>
      <c r="CE41" s="26">
        <f t="shared" si="135"/>
        <v>58</v>
      </c>
      <c r="CF41" s="26">
        <f t="shared" si="135"/>
        <v>24</v>
      </c>
      <c r="CG41" s="26">
        <f t="shared" si="135"/>
        <v>40</v>
      </c>
      <c r="CH41" s="26">
        <f t="shared" si="135"/>
        <v>64</v>
      </c>
      <c r="CI41" s="26">
        <f t="shared" si="135"/>
        <v>25</v>
      </c>
      <c r="CJ41" s="26">
        <f>SUM(CJ38:CJ40)</f>
        <v>43</v>
      </c>
      <c r="CK41" s="26">
        <f t="shared" ref="CK41" si="136">SUM(CK38:CK40)</f>
        <v>68</v>
      </c>
      <c r="CL41" s="26">
        <f>SUM(CL38:CL40)</f>
        <v>36</v>
      </c>
      <c r="CM41" s="26">
        <f>SUM(CM38:CM40)</f>
        <v>44</v>
      </c>
      <c r="CN41" s="26">
        <f t="shared" ref="CN41" si="137">SUM(CN38:CN40)</f>
        <v>80</v>
      </c>
      <c r="CO41" s="26">
        <f>SUM(CO38:CO40)</f>
        <v>31</v>
      </c>
      <c r="CP41" s="26">
        <f>SUM(CP38:CP40)</f>
        <v>58</v>
      </c>
      <c r="CQ41" s="26">
        <f t="shared" ref="CQ41" si="138">SUM(CQ38:CQ40)</f>
        <v>89</v>
      </c>
      <c r="CR41" s="26">
        <f>SUM(CR38:CR40)</f>
        <v>51</v>
      </c>
      <c r="CS41" s="26">
        <f>SUM(CS38:CS40)</f>
        <v>77</v>
      </c>
      <c r="CT41" s="26">
        <f t="shared" ref="CT41" si="139">SUM(CT38:CT40)</f>
        <v>128</v>
      </c>
      <c r="CU41" s="26">
        <f>SUM(CU38:CU40)</f>
        <v>62</v>
      </c>
      <c r="CV41" s="26">
        <f>SUM(CV38:CV40)</f>
        <v>79</v>
      </c>
      <c r="CW41" s="26">
        <f t="shared" ref="CW41:CX41" si="140">SUM(CW38:CW40)</f>
        <v>141</v>
      </c>
      <c r="CX41" s="26">
        <f t="shared" si="140"/>
        <v>60</v>
      </c>
      <c r="CY41" s="26">
        <f>SUM(CY38:CY40)</f>
        <v>89</v>
      </c>
      <c r="CZ41" s="26">
        <f t="shared" ref="CZ41:DA41" si="141">SUM(CZ38:CZ40)</f>
        <v>149</v>
      </c>
      <c r="DA41" s="26">
        <f t="shared" si="141"/>
        <v>69</v>
      </c>
      <c r="DB41" s="26">
        <f>SUM(DB38:DB40)</f>
        <v>90</v>
      </c>
      <c r="DC41" s="26">
        <f t="shared" ref="DC41:DD41" si="142">SUM(DC38:DC40)</f>
        <v>159</v>
      </c>
      <c r="DD41" s="26">
        <f t="shared" si="142"/>
        <v>58</v>
      </c>
      <c r="DE41" s="26">
        <f>SUM(DE38:DE40)</f>
        <v>93</v>
      </c>
      <c r="DF41" s="26">
        <f t="shared" ref="DF41:DG41" si="143">SUM(DF38:DF40)</f>
        <v>151</v>
      </c>
      <c r="DG41" s="26">
        <f t="shared" si="143"/>
        <v>76</v>
      </c>
      <c r="DH41" s="26">
        <f>SUM(DH38:DH40)</f>
        <v>96</v>
      </c>
      <c r="DI41" s="26">
        <f t="shared" ref="DI41:DJ41" si="144">SUM(DI38:DI40)</f>
        <v>172</v>
      </c>
      <c r="DJ41" s="26">
        <f t="shared" si="144"/>
        <v>56</v>
      </c>
      <c r="DK41" s="26">
        <f>SUM(DK38:DK40)</f>
        <v>72</v>
      </c>
      <c r="DL41" s="26">
        <f t="shared" ref="DL41:DM41" si="145">SUM(DL38:DL40)</f>
        <v>128</v>
      </c>
      <c r="DM41" s="26">
        <f t="shared" si="145"/>
        <v>49</v>
      </c>
      <c r="DN41" s="26">
        <f>SUM(DN38:DN40)</f>
        <v>88</v>
      </c>
      <c r="DO41" s="26">
        <f t="shared" ref="DO41:DP41" si="146">SUM(DO38:DO40)</f>
        <v>137</v>
      </c>
      <c r="DP41" s="26">
        <f t="shared" si="146"/>
        <v>71</v>
      </c>
      <c r="DQ41" s="26">
        <f>SUM(DQ38:DQ40)</f>
        <v>106</v>
      </c>
      <c r="DR41" s="26">
        <f t="shared" ref="DR41:DS41" si="147">SUM(DR38:DR40)</f>
        <v>177</v>
      </c>
      <c r="DS41" s="26">
        <f t="shared" si="147"/>
        <v>79</v>
      </c>
      <c r="DT41" s="26">
        <f>SUM(DT38:DT40)</f>
        <v>114</v>
      </c>
      <c r="DU41" s="26">
        <f t="shared" ref="DU41" si="148">SUM(DU38:DU40)</f>
        <v>193</v>
      </c>
    </row>
    <row r="42" spans="1:125" ht="13.5" customHeight="1" x14ac:dyDescent="0.25">
      <c r="A42" s="16"/>
      <c r="C42" s="2" t="s">
        <v>116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7"/>
      <c r="AM42" s="55" t="s">
        <v>116</v>
      </c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2"/>
      <c r="DN42" s="52"/>
      <c r="DO42" s="52"/>
      <c r="DP42" s="52"/>
      <c r="DQ42" s="52"/>
      <c r="DR42" s="52"/>
      <c r="DS42" s="52"/>
      <c r="DT42" s="52"/>
      <c r="DU42" s="52"/>
    </row>
    <row r="43" spans="1:125" ht="13.5" customHeight="1" x14ac:dyDescent="0.2">
      <c r="A43" s="16"/>
      <c r="D43" s="1" t="s">
        <v>64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">
        <f>CT43</f>
        <v>1302</v>
      </c>
      <c r="Z43" s="8">
        <f>CW43</f>
        <v>1400</v>
      </c>
      <c r="AA43" s="8">
        <f>CZ43</f>
        <v>1439</v>
      </c>
      <c r="AB43" s="8">
        <f>DC43</f>
        <v>1335</v>
      </c>
      <c r="AC43" s="8">
        <f>DF43</f>
        <v>1325</v>
      </c>
      <c r="AD43" s="8">
        <f>DI43</f>
        <v>1173</v>
      </c>
      <c r="AE43" s="8">
        <f>DL43</f>
        <v>909</v>
      </c>
      <c r="AF43" s="8">
        <f>DO43</f>
        <v>842</v>
      </c>
      <c r="AG43" s="8">
        <f>DR43</f>
        <v>1190</v>
      </c>
      <c r="AH43" s="8">
        <f>DU43</f>
        <v>1283</v>
      </c>
      <c r="AI43" s="17"/>
      <c r="AK43" s="1" t="s">
        <v>64</v>
      </c>
      <c r="CT43" s="1">
        <v>1302</v>
      </c>
      <c r="CW43" s="1">
        <v>1400</v>
      </c>
      <c r="CZ43" s="1">
        <v>1439</v>
      </c>
      <c r="DC43" s="1">
        <v>1335</v>
      </c>
      <c r="DF43" s="1">
        <v>1325</v>
      </c>
      <c r="DI43" s="1">
        <v>1173</v>
      </c>
      <c r="DL43" s="1">
        <v>909</v>
      </c>
      <c r="DO43" s="1">
        <v>842</v>
      </c>
      <c r="DR43" s="1">
        <v>1190</v>
      </c>
      <c r="DU43" s="1">
        <v>1283</v>
      </c>
    </row>
    <row r="44" spans="1:125" ht="13.5" customHeight="1" x14ac:dyDescent="0.2">
      <c r="A44" s="16"/>
      <c r="D44" s="11" t="s">
        <v>117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>
        <f>CT44/CT43</f>
        <v>0.56221198156682028</v>
      </c>
      <c r="Z44" s="11">
        <f>CW44/CW43</f>
        <v>0.53428571428571425</v>
      </c>
      <c r="AA44" s="11">
        <f>CZ44/CZ43</f>
        <v>0.55107713690062543</v>
      </c>
      <c r="AB44" s="11">
        <f>DC44/DC43</f>
        <v>0.59250936329588011</v>
      </c>
      <c r="AC44" s="11">
        <f>DF44/DF43</f>
        <v>0.62037735849056608</v>
      </c>
      <c r="AD44" s="11">
        <f>DI44/DI43</f>
        <v>0.61381074168797956</v>
      </c>
      <c r="AE44" s="11">
        <f>DL44/DL43</f>
        <v>0.63366336633663367</v>
      </c>
      <c r="AF44" s="11">
        <f>DO44/DO43</f>
        <v>0.67220902612826605</v>
      </c>
      <c r="AG44" s="11">
        <f>DR44/DR43</f>
        <v>0.65210084033613447</v>
      </c>
      <c r="AH44" s="11">
        <f>DU44/DU43</f>
        <v>0.64614185502727983</v>
      </c>
      <c r="AI44" s="17"/>
      <c r="AK44" s="11" t="s">
        <v>117</v>
      </c>
      <c r="CT44" s="1">
        <v>732</v>
      </c>
      <c r="CW44" s="1">
        <v>748</v>
      </c>
      <c r="CZ44" s="1">
        <v>793</v>
      </c>
      <c r="DC44" s="1">
        <v>791</v>
      </c>
      <c r="DF44" s="1">
        <v>822</v>
      </c>
      <c r="DI44" s="1">
        <v>720</v>
      </c>
      <c r="DL44" s="1">
        <v>576</v>
      </c>
      <c r="DO44" s="1">
        <v>566</v>
      </c>
      <c r="DR44" s="1">
        <v>776</v>
      </c>
      <c r="DU44" s="1">
        <v>829</v>
      </c>
    </row>
    <row r="45" spans="1:125" ht="13.5" customHeight="1" thickBot="1" x14ac:dyDescent="0.25">
      <c r="A45" s="16"/>
      <c r="B45" s="3"/>
      <c r="C45" s="3"/>
      <c r="D45" s="3"/>
      <c r="E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I45" s="17"/>
      <c r="BC45" s="14"/>
      <c r="BD45" s="14"/>
      <c r="BF45" s="14"/>
      <c r="BG45" s="14"/>
      <c r="BI45" s="14"/>
      <c r="BJ45" s="14"/>
      <c r="BL45" s="14"/>
      <c r="BM45" s="14"/>
      <c r="BO45" s="14"/>
      <c r="BP45" s="14"/>
      <c r="BR45" s="14"/>
      <c r="BS45" s="14"/>
      <c r="BU45" s="14"/>
      <c r="BV45" s="14"/>
      <c r="BX45" s="14"/>
      <c r="BY45" s="14"/>
      <c r="CA45" s="14"/>
      <c r="CB45" s="14"/>
      <c r="CD45" s="14"/>
      <c r="CE45" s="14"/>
      <c r="CG45" s="14"/>
      <c r="CH45" s="14"/>
      <c r="CJ45" s="14"/>
      <c r="CK45" s="14"/>
      <c r="CM45" s="14"/>
      <c r="CN45" s="14"/>
      <c r="CP45" s="14"/>
      <c r="CQ45" s="14"/>
      <c r="CS45" s="14"/>
      <c r="CT45" s="14"/>
      <c r="CV45" s="14"/>
      <c r="CW45" s="14"/>
    </row>
    <row r="46" spans="1:125" ht="13.5" customHeight="1" thickTop="1" x14ac:dyDescent="0.2">
      <c r="A46" s="16"/>
      <c r="B46" s="2"/>
      <c r="C46" s="2"/>
      <c r="D46" s="2"/>
      <c r="E46" s="2"/>
      <c r="O46" s="5" t="s">
        <v>69</v>
      </c>
      <c r="P46" s="5" t="s">
        <v>68</v>
      </c>
      <c r="Q46" s="5" t="s">
        <v>39</v>
      </c>
      <c r="R46" s="5" t="s">
        <v>38</v>
      </c>
      <c r="S46" s="5" t="s">
        <v>37</v>
      </c>
      <c r="T46" s="5" t="s">
        <v>36</v>
      </c>
      <c r="U46" s="5" t="s">
        <v>35</v>
      </c>
      <c r="V46" s="5" t="s">
        <v>33</v>
      </c>
      <c r="W46" s="5" t="s">
        <v>32</v>
      </c>
      <c r="X46" s="5" t="s">
        <v>31</v>
      </c>
      <c r="Y46" s="5" t="s">
        <v>30</v>
      </c>
      <c r="Z46" s="5" t="s">
        <v>29</v>
      </c>
      <c r="AA46" s="5" t="s">
        <v>28</v>
      </c>
      <c r="AB46" s="5" t="s">
        <v>27</v>
      </c>
      <c r="AC46" s="5" t="s">
        <v>89</v>
      </c>
      <c r="AD46" s="5" t="s">
        <v>95</v>
      </c>
      <c r="AE46" s="5" t="s">
        <v>98</v>
      </c>
      <c r="AF46" s="5" t="s">
        <v>101</v>
      </c>
      <c r="AI46" s="17"/>
      <c r="BC46" s="14"/>
      <c r="BD46" s="14"/>
      <c r="BF46" s="14"/>
      <c r="BG46" s="14"/>
      <c r="BI46" s="14"/>
      <c r="BJ46" s="14"/>
      <c r="BL46" s="14"/>
      <c r="BM46" s="14"/>
      <c r="BN46" s="55" t="s">
        <v>49</v>
      </c>
      <c r="BO46" s="55"/>
      <c r="BP46" s="55"/>
      <c r="BQ46" s="55" t="s">
        <v>50</v>
      </c>
      <c r="BR46" s="55"/>
      <c r="BS46" s="55"/>
      <c r="BT46" s="55" t="s">
        <v>51</v>
      </c>
      <c r="BU46" s="55"/>
      <c r="BV46" s="55"/>
      <c r="BW46" s="55" t="s">
        <v>52</v>
      </c>
      <c r="BX46" s="55"/>
      <c r="BY46" s="55"/>
      <c r="BZ46" s="55" t="s">
        <v>53</v>
      </c>
      <c r="CA46" s="55"/>
      <c r="CB46" s="55"/>
      <c r="CC46" s="55" t="s">
        <v>54</v>
      </c>
      <c r="CD46" s="55"/>
      <c r="CE46" s="55"/>
      <c r="CF46" s="55" t="s">
        <v>55</v>
      </c>
      <c r="CG46" s="55"/>
      <c r="CH46" s="55"/>
      <c r="CI46" s="55" t="s">
        <v>26</v>
      </c>
      <c r="CJ46" s="55"/>
      <c r="CK46" s="55"/>
      <c r="CL46" s="55" t="s">
        <v>90</v>
      </c>
      <c r="CM46" s="55"/>
      <c r="CN46" s="55"/>
      <c r="CO46" s="55" t="s">
        <v>96</v>
      </c>
      <c r="CP46" s="55"/>
      <c r="CQ46" s="55"/>
      <c r="CR46" s="55" t="s">
        <v>100</v>
      </c>
      <c r="CS46" s="55"/>
      <c r="CT46" s="55"/>
      <c r="CU46" s="55" t="s">
        <v>103</v>
      </c>
      <c r="CV46" s="55"/>
      <c r="CW46" s="55"/>
      <c r="CX46" s="55" t="s">
        <v>105</v>
      </c>
      <c r="CY46" s="55"/>
      <c r="CZ46" s="55"/>
      <c r="DA46" s="55" t="s">
        <v>107</v>
      </c>
      <c r="DB46" s="55"/>
      <c r="DC46" s="55"/>
      <c r="DD46" s="55" t="s">
        <v>111</v>
      </c>
      <c r="DE46" s="55"/>
      <c r="DF46" s="55"/>
      <c r="DG46" s="55" t="s">
        <v>114</v>
      </c>
      <c r="DH46" s="55"/>
      <c r="DI46" s="55"/>
      <c r="DJ46" s="55" t="s">
        <v>119</v>
      </c>
      <c r="DK46" s="55"/>
      <c r="DL46" s="55"/>
      <c r="DM46" s="55" t="s">
        <v>123</v>
      </c>
      <c r="DN46" s="55"/>
      <c r="DO46" s="55"/>
    </row>
    <row r="47" spans="1:125" ht="13.5" customHeight="1" x14ac:dyDescent="0.2">
      <c r="A47" s="16"/>
      <c r="B47" s="2"/>
      <c r="C47" s="2"/>
      <c r="D47" s="2"/>
      <c r="E47" s="2"/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I47" s="17"/>
      <c r="BC47" s="14"/>
      <c r="BD47" s="14"/>
      <c r="BF47" s="14"/>
      <c r="BG47" s="14"/>
      <c r="BI47" s="14"/>
      <c r="BJ47" s="14"/>
      <c r="BL47" s="14"/>
      <c r="BM47" s="14"/>
      <c r="BN47" s="55" t="s">
        <v>12</v>
      </c>
      <c r="BO47" s="55"/>
      <c r="BP47" s="55"/>
      <c r="BQ47" s="55" t="s">
        <v>13</v>
      </c>
      <c r="BR47" s="55"/>
      <c r="BS47" s="55"/>
      <c r="BT47" s="55" t="s">
        <v>14</v>
      </c>
      <c r="BU47" s="55"/>
      <c r="BV47" s="55"/>
      <c r="BW47" s="55" t="s">
        <v>15</v>
      </c>
      <c r="BX47" s="55"/>
      <c r="BY47" s="55"/>
      <c r="BZ47" s="55" t="s">
        <v>16</v>
      </c>
      <c r="CA47" s="55"/>
      <c r="CB47" s="55"/>
      <c r="CC47" s="55" t="s">
        <v>17</v>
      </c>
      <c r="CD47" s="55"/>
      <c r="CE47" s="55"/>
      <c r="CF47" s="55" t="s">
        <v>91</v>
      </c>
      <c r="CG47" s="55"/>
      <c r="CH47" s="55"/>
      <c r="CI47" s="55" t="s">
        <v>97</v>
      </c>
      <c r="CJ47" s="55"/>
      <c r="CK47" s="55"/>
      <c r="CL47" s="55" t="s">
        <v>99</v>
      </c>
      <c r="CM47" s="55"/>
      <c r="CN47" s="55"/>
      <c r="CO47" s="55" t="s">
        <v>102</v>
      </c>
      <c r="CP47" s="55"/>
      <c r="CQ47" s="55"/>
      <c r="CR47" s="55" t="s">
        <v>106</v>
      </c>
      <c r="CS47" s="55"/>
      <c r="CT47" s="55"/>
      <c r="CU47" s="55" t="s">
        <v>108</v>
      </c>
      <c r="CV47" s="55"/>
      <c r="CW47" s="55"/>
      <c r="CX47" s="55" t="s">
        <v>112</v>
      </c>
      <c r="CY47" s="55"/>
      <c r="CZ47" s="55"/>
      <c r="DA47" s="55" t="s">
        <v>115</v>
      </c>
      <c r="DB47" s="55"/>
      <c r="DC47" s="55"/>
      <c r="DD47" s="55" t="s">
        <v>120</v>
      </c>
      <c r="DE47" s="55"/>
      <c r="DF47" s="55"/>
      <c r="DG47" s="55" t="s">
        <v>124</v>
      </c>
      <c r="DH47" s="55"/>
      <c r="DI47" s="55"/>
      <c r="DJ47" s="55" t="s">
        <v>128</v>
      </c>
      <c r="DK47" s="55"/>
      <c r="DL47" s="55"/>
      <c r="DM47" s="55" t="s">
        <v>132</v>
      </c>
      <c r="DN47" s="55"/>
      <c r="DO47" s="55"/>
    </row>
    <row r="48" spans="1:125" ht="13.5" customHeight="1" x14ac:dyDescent="0.2">
      <c r="A48" s="16"/>
      <c r="B48" s="4"/>
      <c r="C48" s="4"/>
      <c r="D48" s="4"/>
      <c r="E48" s="4"/>
      <c r="O48" s="22" t="s">
        <v>32</v>
      </c>
      <c r="P48" s="22" t="s">
        <v>31</v>
      </c>
      <c r="Q48" s="22" t="s">
        <v>30</v>
      </c>
      <c r="R48" s="22" t="s">
        <v>29</v>
      </c>
      <c r="S48" s="22" t="s">
        <v>28</v>
      </c>
      <c r="T48" s="22" t="s">
        <v>27</v>
      </c>
      <c r="U48" s="22" t="s">
        <v>89</v>
      </c>
      <c r="V48" s="22" t="s">
        <v>95</v>
      </c>
      <c r="W48" s="22" t="s">
        <v>98</v>
      </c>
      <c r="X48" s="22" t="s">
        <v>101</v>
      </c>
      <c r="Y48" s="22" t="s">
        <v>104</v>
      </c>
      <c r="Z48" s="22" t="s">
        <v>109</v>
      </c>
      <c r="AA48" s="22" t="s">
        <v>110</v>
      </c>
      <c r="AB48" s="22" t="s">
        <v>113</v>
      </c>
      <c r="AC48" s="22" t="s">
        <v>118</v>
      </c>
      <c r="AD48" s="22" t="s">
        <v>125</v>
      </c>
      <c r="AE48" s="22" t="s">
        <v>126</v>
      </c>
      <c r="AF48" s="22" t="s">
        <v>126</v>
      </c>
      <c r="AI48" s="17"/>
      <c r="BC48" s="14"/>
      <c r="BD48" s="14"/>
      <c r="BF48" s="14"/>
      <c r="BG48" s="14"/>
      <c r="BI48" s="14"/>
      <c r="BJ48" s="14"/>
      <c r="BL48" s="14"/>
      <c r="BM48" s="14"/>
      <c r="BN48" s="5"/>
      <c r="BO48" s="5"/>
      <c r="BP48" s="5" t="s">
        <v>18</v>
      </c>
      <c r="BQ48" s="5"/>
      <c r="BR48" s="5"/>
      <c r="BS48" s="5" t="s">
        <v>18</v>
      </c>
      <c r="BT48" s="5"/>
      <c r="BU48" s="5"/>
      <c r="BV48" s="5" t="s">
        <v>18</v>
      </c>
      <c r="BW48" s="5"/>
      <c r="BX48" s="5"/>
      <c r="BY48" s="5" t="s">
        <v>18</v>
      </c>
      <c r="BZ48" s="5"/>
      <c r="CA48" s="5"/>
      <c r="CB48" s="5" t="s">
        <v>18</v>
      </c>
      <c r="CC48" s="5"/>
      <c r="CD48" s="5"/>
      <c r="CE48" s="5" t="s">
        <v>18</v>
      </c>
      <c r="CF48" s="5"/>
      <c r="CG48" s="5"/>
      <c r="CH48" s="5" t="s">
        <v>18</v>
      </c>
      <c r="CI48" s="5"/>
      <c r="CJ48" s="5"/>
      <c r="CK48" s="5" t="s">
        <v>18</v>
      </c>
      <c r="CL48" s="5"/>
      <c r="CM48" s="5"/>
      <c r="CN48" s="5" t="s">
        <v>18</v>
      </c>
      <c r="CO48" s="5"/>
      <c r="CP48" s="5"/>
      <c r="CQ48" s="5" t="s">
        <v>18</v>
      </c>
      <c r="CR48" s="5"/>
      <c r="CS48" s="5"/>
      <c r="CT48" s="5" t="s">
        <v>18</v>
      </c>
      <c r="CU48" s="5"/>
      <c r="CV48" s="5"/>
      <c r="CW48" s="5" t="s">
        <v>18</v>
      </c>
      <c r="CX48" s="5"/>
      <c r="CY48" s="5"/>
      <c r="CZ48" s="5" t="s">
        <v>18</v>
      </c>
      <c r="DA48" s="5"/>
      <c r="DB48" s="5"/>
      <c r="DC48" s="5" t="s">
        <v>18</v>
      </c>
      <c r="DD48" s="5"/>
      <c r="DE48" s="5"/>
      <c r="DF48" s="5" t="s">
        <v>18</v>
      </c>
      <c r="DG48" s="5"/>
      <c r="DH48" s="5"/>
      <c r="DI48" s="5" t="s">
        <v>18</v>
      </c>
      <c r="DJ48" s="5"/>
      <c r="DK48" s="5"/>
      <c r="DL48" s="5" t="s">
        <v>18</v>
      </c>
      <c r="DM48" s="5"/>
      <c r="DN48" s="5"/>
      <c r="DO48" s="5" t="s">
        <v>18</v>
      </c>
    </row>
    <row r="49" spans="1:119" ht="13.5" customHeight="1" x14ac:dyDescent="0.2">
      <c r="A49" s="16"/>
      <c r="AI49" s="17"/>
      <c r="AL49" s="5"/>
      <c r="BC49" s="14"/>
      <c r="BD49" s="14"/>
      <c r="BF49" s="14"/>
      <c r="BG49" s="14"/>
      <c r="BI49" s="14"/>
      <c r="BJ49" s="14"/>
      <c r="BL49" s="14"/>
      <c r="BM49" s="14"/>
      <c r="BO49" s="14"/>
      <c r="BP49" s="14"/>
      <c r="BR49" s="14"/>
      <c r="BS49" s="14"/>
      <c r="BU49" s="14"/>
      <c r="BV49" s="14"/>
      <c r="BX49" s="14"/>
      <c r="BY49" s="14"/>
      <c r="CA49" s="14"/>
      <c r="CB49" s="14"/>
      <c r="CD49" s="14"/>
      <c r="CE49" s="14"/>
      <c r="CG49" s="14"/>
      <c r="CH49" s="14"/>
      <c r="CJ49" s="14"/>
      <c r="CK49" s="14"/>
      <c r="CM49" s="14"/>
      <c r="CN49" s="14"/>
      <c r="CP49" s="14"/>
      <c r="CQ49" s="14"/>
      <c r="CS49" s="14"/>
      <c r="CT49" s="14"/>
      <c r="CV49" s="14"/>
      <c r="CW49" s="14"/>
      <c r="CY49" s="14"/>
      <c r="CZ49" s="14"/>
    </row>
    <row r="50" spans="1:119" ht="13.5" customHeight="1" x14ac:dyDescent="0.2">
      <c r="A50" s="16"/>
      <c r="B50" s="23" t="s">
        <v>22</v>
      </c>
      <c r="C50" s="23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17"/>
      <c r="BC50" s="14"/>
      <c r="BD50" s="14"/>
      <c r="BF50" s="14"/>
      <c r="BG50" s="14"/>
      <c r="BI50" s="14"/>
      <c r="BJ50" s="14"/>
      <c r="BL50" s="14"/>
      <c r="BM50" s="14"/>
      <c r="CP50" s="14"/>
      <c r="CQ50" s="14"/>
      <c r="CS50" s="14"/>
      <c r="CT50" s="14"/>
      <c r="CV50" s="14"/>
      <c r="CW50" s="14"/>
      <c r="CY50" s="14"/>
      <c r="CZ50" s="14"/>
    </row>
    <row r="51" spans="1:119" ht="13.5" customHeight="1" x14ac:dyDescent="0.25">
      <c r="A51" s="16"/>
      <c r="C51" s="2" t="s">
        <v>19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7"/>
      <c r="AM51" s="55" t="s">
        <v>19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</row>
    <row r="52" spans="1:119" ht="13.5" customHeight="1" x14ac:dyDescent="0.2">
      <c r="A52" s="16"/>
      <c r="D52" s="1" t="s">
        <v>63</v>
      </c>
      <c r="H52" s="14"/>
      <c r="O52" s="8">
        <f>BP52</f>
        <v>4170</v>
      </c>
      <c r="P52" s="8">
        <f>BS52</f>
        <v>4112</v>
      </c>
      <c r="Q52" s="8">
        <f>BV52</f>
        <v>4379</v>
      </c>
      <c r="R52" s="8">
        <f>BY52</f>
        <v>4605</v>
      </c>
      <c r="S52" s="8">
        <f>CB52</f>
        <v>4625</v>
      </c>
      <c r="T52" s="8">
        <f>CE52</f>
        <v>4662</v>
      </c>
      <c r="U52" s="8">
        <f>CH52</f>
        <v>4783</v>
      </c>
      <c r="V52" s="8">
        <f>CK52</f>
        <v>4896</v>
      </c>
      <c r="W52" s="8">
        <f>CN52</f>
        <v>5698</v>
      </c>
      <c r="X52" s="8">
        <f>CQ52</f>
        <v>5491</v>
      </c>
      <c r="Y52" s="8">
        <f>CT52</f>
        <v>5996</v>
      </c>
      <c r="Z52" s="8">
        <f>CW52</f>
        <v>6042</v>
      </c>
      <c r="AA52" s="8">
        <f>CZ52</f>
        <v>6371</v>
      </c>
      <c r="AB52" s="8">
        <f>DC52</f>
        <v>6050</v>
      </c>
      <c r="AC52" s="8">
        <f>DF52</f>
        <v>6401</v>
      </c>
      <c r="AD52" s="8">
        <f>DI52</f>
        <v>6025</v>
      </c>
      <c r="AE52" s="8">
        <f>DL52</f>
        <v>4664</v>
      </c>
      <c r="AF52" s="8">
        <f>DO52</f>
        <v>4086</v>
      </c>
      <c r="AI52" s="17"/>
      <c r="AK52" s="1" t="s">
        <v>63</v>
      </c>
      <c r="BP52" s="26">
        <v>4170</v>
      </c>
      <c r="BQ52" s="26"/>
      <c r="BR52" s="26"/>
      <c r="BS52" s="26">
        <v>4112</v>
      </c>
      <c r="BT52" s="26"/>
      <c r="BU52" s="26"/>
      <c r="BV52" s="26">
        <v>4379</v>
      </c>
      <c r="BW52" s="26"/>
      <c r="BX52" s="26"/>
      <c r="BY52" s="26">
        <v>4605</v>
      </c>
      <c r="BZ52" s="26"/>
      <c r="CA52" s="26"/>
      <c r="CB52" s="26">
        <v>4625</v>
      </c>
      <c r="CC52" s="26"/>
      <c r="CD52" s="26"/>
      <c r="CE52" s="26">
        <v>4662</v>
      </c>
      <c r="CF52" s="26"/>
      <c r="CG52" s="26"/>
      <c r="CH52" s="26">
        <v>4783</v>
      </c>
      <c r="CI52" s="26"/>
      <c r="CJ52" s="26"/>
      <c r="CK52" s="26">
        <v>4896</v>
      </c>
      <c r="CL52" s="26"/>
      <c r="CM52" s="26"/>
      <c r="CN52" s="26">
        <v>5698</v>
      </c>
      <c r="CQ52" s="26">
        <v>5491</v>
      </c>
      <c r="CT52" s="26">
        <v>5996</v>
      </c>
      <c r="CW52" s="26">
        <v>6042</v>
      </c>
      <c r="CZ52" s="26">
        <v>6371</v>
      </c>
      <c r="DC52" s="26">
        <v>6050</v>
      </c>
      <c r="DF52" s="26">
        <v>6401</v>
      </c>
      <c r="DI52" s="26">
        <v>6025</v>
      </c>
      <c r="DL52" s="26">
        <v>4664</v>
      </c>
      <c r="DO52" s="26">
        <v>4086</v>
      </c>
    </row>
    <row r="53" spans="1:119" ht="13.5" customHeight="1" x14ac:dyDescent="0.2">
      <c r="A53" s="16"/>
      <c r="D53" s="11" t="s">
        <v>58</v>
      </c>
      <c r="E53" s="1" t="s">
        <v>62</v>
      </c>
      <c r="H53" s="14"/>
      <c r="O53" s="13">
        <f>IF(BP52&gt;0,(BP53/BP52),"")</f>
        <v>1.4628297362110312E-2</v>
      </c>
      <c r="P53" s="13">
        <f>IF(BS52&gt;0,(BS53/BS52),"")</f>
        <v>1.6050583657587547E-2</v>
      </c>
      <c r="Q53" s="13">
        <f>IF(BV52&gt;0,(BV53/BV52),"")</f>
        <v>1.0961406713861612E-2</v>
      </c>
      <c r="R53" s="13">
        <f>IF(BY52&gt;0,(BY53/BY52),"")</f>
        <v>1.6720955483170468E-2</v>
      </c>
      <c r="S53" s="13">
        <f>IF(CB52&gt;0,(CB53/CB52),"")</f>
        <v>9.945945945945946E-3</v>
      </c>
      <c r="T53" s="13">
        <f>IF(CE52&gt;0,(CE53/CE52),"")</f>
        <v>1.2441012441012441E-2</v>
      </c>
      <c r="U53" s="13">
        <f>CH53/CH$52</f>
        <v>1.2335354380096175E-2</v>
      </c>
      <c r="V53" s="13">
        <f>CK53/CK$52</f>
        <v>1.0620915032679739E-2</v>
      </c>
      <c r="W53" s="13">
        <f>CN53/CN$52</f>
        <v>1.4391014391014392E-2</v>
      </c>
      <c r="X53" s="13">
        <f>CQ53/CQ$52</f>
        <v>1.1655436168275359E-2</v>
      </c>
      <c r="Y53" s="13">
        <f>CT53/CT$52</f>
        <v>1.0840560373582388E-2</v>
      </c>
      <c r="Z53" s="13">
        <f>CW53/CW$52</f>
        <v>1.2413108242303872E-2</v>
      </c>
      <c r="AA53" s="13">
        <f>CZ53/CZ$52</f>
        <v>1.1615131062627531E-2</v>
      </c>
      <c r="AB53" s="13">
        <f>DC53/DC$52</f>
        <v>1.4545454545454545E-2</v>
      </c>
      <c r="AC53" s="13">
        <f>DF53/DF$52</f>
        <v>1.2341821590376504E-2</v>
      </c>
      <c r="AD53" s="13">
        <f>DI53/DI$52</f>
        <v>7.9668049792531118E-3</v>
      </c>
      <c r="AE53" s="13">
        <f>DL53/DL$52</f>
        <v>9.433962264150943E-3</v>
      </c>
      <c r="AF53" s="13">
        <f>DO53/DO$52</f>
        <v>1.1013215859030838E-2</v>
      </c>
      <c r="AI53" s="17"/>
      <c r="AK53" s="11" t="s">
        <v>58</v>
      </c>
      <c r="AL53" s="1" t="s">
        <v>62</v>
      </c>
      <c r="BP53" s="26">
        <v>61</v>
      </c>
      <c r="BQ53" s="26"/>
      <c r="BR53" s="26"/>
      <c r="BS53" s="26">
        <v>66</v>
      </c>
      <c r="BT53" s="26"/>
      <c r="BU53" s="26"/>
      <c r="BV53" s="26">
        <v>48</v>
      </c>
      <c r="BW53" s="26"/>
      <c r="BX53" s="26"/>
      <c r="BY53" s="26">
        <v>77</v>
      </c>
      <c r="BZ53" s="26"/>
      <c r="CA53" s="26"/>
      <c r="CB53" s="26">
        <v>46</v>
      </c>
      <c r="CC53" s="26"/>
      <c r="CD53" s="26"/>
      <c r="CE53" s="26">
        <v>58</v>
      </c>
      <c r="CF53" s="26"/>
      <c r="CG53" s="26"/>
      <c r="CH53" s="26">
        <v>59</v>
      </c>
      <c r="CI53" s="26"/>
      <c r="CJ53" s="26"/>
      <c r="CK53" s="26">
        <v>52</v>
      </c>
      <c r="CL53" s="26"/>
      <c r="CM53" s="26"/>
      <c r="CN53" s="26">
        <v>82</v>
      </c>
      <c r="CQ53" s="26">
        <v>64</v>
      </c>
      <c r="CT53" s="26">
        <v>65</v>
      </c>
      <c r="CW53" s="26">
        <v>75</v>
      </c>
      <c r="CZ53" s="26">
        <v>74</v>
      </c>
      <c r="DC53" s="26">
        <v>88</v>
      </c>
      <c r="DF53" s="26">
        <v>79</v>
      </c>
      <c r="DI53" s="26">
        <v>48</v>
      </c>
      <c r="DL53" s="26">
        <v>44</v>
      </c>
      <c r="DO53" s="26">
        <v>45</v>
      </c>
    </row>
    <row r="54" spans="1:119" ht="13.5" customHeight="1" x14ac:dyDescent="0.2">
      <c r="A54" s="16"/>
      <c r="D54" s="2"/>
      <c r="O54" s="11">
        <f>IF(BP52&gt;0,(BP54/BP52),"")</f>
        <v>0.70335731414868108</v>
      </c>
      <c r="P54" s="11">
        <f>IF(BS52&gt;0,(BS54/BS52),"")</f>
        <v>0.68847276264591439</v>
      </c>
      <c r="Q54" s="11">
        <f>IF(BV52&gt;0,(BV54/BV52),"")</f>
        <v>0.7010733044073989</v>
      </c>
      <c r="R54" s="11">
        <f>IF(BY52&gt;0,(BY54/BY52),"")</f>
        <v>0.69619978284473394</v>
      </c>
      <c r="S54" s="11">
        <f>IF(CB52&gt;0,(CB54/CB52),"")</f>
        <v>0.70356756756756755</v>
      </c>
      <c r="T54" s="11">
        <f>IF(CE52&gt;0,(CE54/CE52),"")</f>
        <v>0.70141570141570142</v>
      </c>
      <c r="U54" s="11">
        <f>CH54/CH$52</f>
        <v>0.72067739912188999</v>
      </c>
      <c r="V54" s="11">
        <f>CK54/CK$52</f>
        <v>0.71200980392156865</v>
      </c>
      <c r="W54" s="11">
        <f>CN54/CN$52</f>
        <v>0.70919620919620918</v>
      </c>
      <c r="X54" s="11">
        <f>CQ54/CQ$52</f>
        <v>0.69950828628665085</v>
      </c>
      <c r="Y54" s="11">
        <f>CT54/CT$52</f>
        <v>0.69396264176117417</v>
      </c>
      <c r="Z54" s="11">
        <f>CW54/CW$52</f>
        <v>0.69513406156901691</v>
      </c>
      <c r="AA54" s="11">
        <f>CZ54/CZ$52</f>
        <v>0.70177366190550938</v>
      </c>
      <c r="AB54" s="11">
        <f>DC54/DC$52</f>
        <v>0.72743801652892559</v>
      </c>
      <c r="AC54" s="11">
        <f>DF54/DF$52</f>
        <v>0.74207155132010627</v>
      </c>
      <c r="AD54" s="11">
        <f>DI54/DI$52</f>
        <v>0.73311203319502072</v>
      </c>
      <c r="AE54" s="11">
        <f>DL54/DL$52</f>
        <v>0.76243567753001718</v>
      </c>
      <c r="AF54" s="11">
        <f>DO54/DO$52</f>
        <v>0.77239353891336271</v>
      </c>
      <c r="AI54" s="17"/>
      <c r="AL54" s="5" t="s">
        <v>88</v>
      </c>
      <c r="AS54" s="55"/>
      <c r="AT54" s="55"/>
      <c r="AU54" s="55"/>
      <c r="BP54" s="26">
        <f>BP17+BP53</f>
        <v>2933</v>
      </c>
      <c r="BQ54" s="26"/>
      <c r="BR54" s="26"/>
      <c r="BS54" s="26">
        <f>BS17+BS53</f>
        <v>2831</v>
      </c>
      <c r="BT54" s="26"/>
      <c r="BU54" s="26"/>
      <c r="BV54" s="26">
        <f>BV17+BV53</f>
        <v>3070</v>
      </c>
      <c r="BW54" s="26"/>
      <c r="BX54" s="26"/>
      <c r="BY54" s="26">
        <f>BY17+BY53</f>
        <v>3206</v>
      </c>
      <c r="BZ54" s="26"/>
      <c r="CA54" s="26"/>
      <c r="CB54" s="26">
        <f>CB17+CB53</f>
        <v>3254</v>
      </c>
      <c r="CC54" s="26"/>
      <c r="CD54" s="26"/>
      <c r="CE54" s="26">
        <f>CE17+CE53</f>
        <v>3270</v>
      </c>
      <c r="CF54" s="26"/>
      <c r="CG54" s="26"/>
      <c r="CH54" s="26">
        <f>CH17+CH53</f>
        <v>3447</v>
      </c>
      <c r="CI54" s="26"/>
      <c r="CJ54" s="26"/>
      <c r="CK54" s="26">
        <f>CK17+CK53</f>
        <v>3486</v>
      </c>
      <c r="CL54" s="26"/>
      <c r="CM54" s="26"/>
      <c r="CN54" s="26">
        <f>CN17+CN53</f>
        <v>4041</v>
      </c>
      <c r="CQ54" s="26">
        <f>CQ17+CQ53</f>
        <v>3841</v>
      </c>
      <c r="CT54" s="26">
        <f>CT17+CT53</f>
        <v>4161</v>
      </c>
      <c r="CW54" s="26">
        <f>CW17+CW53</f>
        <v>4200</v>
      </c>
      <c r="CZ54" s="26">
        <f>CZ17+CZ53</f>
        <v>4471</v>
      </c>
      <c r="DC54" s="26">
        <f>DC17+DC53</f>
        <v>4401</v>
      </c>
      <c r="DF54" s="26">
        <f>DF17+DF53</f>
        <v>4750</v>
      </c>
      <c r="DI54" s="26">
        <f>DI17+DI53</f>
        <v>4417</v>
      </c>
      <c r="DL54" s="26">
        <f>DL17+DL53</f>
        <v>3556</v>
      </c>
      <c r="DO54" s="26">
        <f>DO17+DO53</f>
        <v>3156</v>
      </c>
    </row>
    <row r="55" spans="1:119" ht="13.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7"/>
      <c r="AS55" s="11"/>
    </row>
    <row r="56" spans="1:119" ht="13.5" customHeight="1" x14ac:dyDescent="0.2">
      <c r="A56" s="16"/>
      <c r="AI56" s="17"/>
      <c r="AS56" s="11"/>
    </row>
    <row r="57" spans="1:119" ht="13.5" customHeight="1" x14ac:dyDescent="0.25">
      <c r="A57" s="16"/>
      <c r="B57" s="50" t="s">
        <v>65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2"/>
      <c r="AB57" s="52"/>
      <c r="AC57" s="52"/>
      <c r="AI57" s="17"/>
      <c r="AS57" s="11"/>
    </row>
    <row r="58" spans="1:119" ht="13.5" hidden="1" customHeight="1" x14ac:dyDescent="0.2">
      <c r="A58" s="16"/>
      <c r="B58" s="1" t="s">
        <v>67</v>
      </c>
      <c r="AI58" s="17"/>
      <c r="AS58" s="15"/>
      <c r="AT58" s="5"/>
    </row>
    <row r="59" spans="1:119" ht="13.5" customHeight="1" x14ac:dyDescent="0.25">
      <c r="A59" s="19"/>
      <c r="B59" s="53" t="s">
        <v>66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4"/>
      <c r="AC59" s="54"/>
      <c r="AD59" s="22"/>
      <c r="AE59" s="22"/>
      <c r="AF59" s="22"/>
      <c r="AG59" s="22"/>
      <c r="AH59" s="22" t="s">
        <v>133</v>
      </c>
      <c r="AI59" s="20"/>
      <c r="AS59" s="15"/>
      <c r="AT59" s="5"/>
    </row>
    <row r="60" spans="1:119" ht="13.5" customHeight="1" x14ac:dyDescent="0.2">
      <c r="F60" s="6"/>
      <c r="G60" s="6"/>
      <c r="AM60" s="6"/>
      <c r="AN60" s="6"/>
      <c r="AO60" s="6"/>
      <c r="AP60" s="6"/>
      <c r="AQ60" s="6"/>
      <c r="AR60" s="6"/>
      <c r="AS60" s="6"/>
      <c r="AT60" s="6"/>
    </row>
    <row r="61" spans="1:119" ht="13.5" customHeight="1" x14ac:dyDescent="0.2">
      <c r="Q61" s="5"/>
      <c r="R61" s="5"/>
      <c r="S61" s="5"/>
      <c r="T61" s="5"/>
      <c r="U61" s="5"/>
    </row>
  </sheetData>
  <mergeCells count="103">
    <mergeCell ref="AS54:AU54"/>
    <mergeCell ref="CL46:CN46"/>
    <mergeCell ref="CL47:CN47"/>
    <mergeCell ref="CO46:CQ46"/>
    <mergeCell ref="CO47:CQ47"/>
    <mergeCell ref="BN47:BP47"/>
    <mergeCell ref="CC47:CE47"/>
    <mergeCell ref="BQ47:BS47"/>
    <mergeCell ref="DG46:DI46"/>
    <mergeCell ref="CU46:CW46"/>
    <mergeCell ref="BN46:BP46"/>
    <mergeCell ref="BZ46:CB46"/>
    <mergeCell ref="CX47:CZ47"/>
    <mergeCell ref="CX46:CZ46"/>
    <mergeCell ref="DA47:DC47"/>
    <mergeCell ref="A2:AI2"/>
    <mergeCell ref="AM7:AO7"/>
    <mergeCell ref="AM8:AO8"/>
    <mergeCell ref="BE8:BG8"/>
    <mergeCell ref="BT47:BV47"/>
    <mergeCell ref="AP8:AR8"/>
    <mergeCell ref="AS8:AU8"/>
    <mergeCell ref="AV8:AX8"/>
    <mergeCell ref="AY8:BA8"/>
    <mergeCell ref="AV7:AX7"/>
    <mergeCell ref="AY7:BA7"/>
    <mergeCell ref="BE7:BG7"/>
    <mergeCell ref="BB7:BD7"/>
    <mergeCell ref="BN7:BP7"/>
    <mergeCell ref="BQ7:BS7"/>
    <mergeCell ref="BT8:BV8"/>
    <mergeCell ref="BK8:BM8"/>
    <mergeCell ref="BB8:BD8"/>
    <mergeCell ref="BQ8:BS8"/>
    <mergeCell ref="BN8:BP8"/>
    <mergeCell ref="BH7:BJ7"/>
    <mergeCell ref="BK7:BM7"/>
    <mergeCell ref="AP7:AR7"/>
    <mergeCell ref="AS7:AU7"/>
    <mergeCell ref="CU8:CW8"/>
    <mergeCell ref="CR7:CT7"/>
    <mergeCell ref="CR8:CT8"/>
    <mergeCell ref="CX7:CZ7"/>
    <mergeCell ref="CX8:CZ8"/>
    <mergeCell ref="CL7:CN7"/>
    <mergeCell ref="CL8:CN8"/>
    <mergeCell ref="CO7:CQ7"/>
    <mergeCell ref="BZ7:CB7"/>
    <mergeCell ref="CC7:CE7"/>
    <mergeCell ref="CI7:CK7"/>
    <mergeCell ref="CF8:CH8"/>
    <mergeCell ref="CC8:CE8"/>
    <mergeCell ref="CI8:CK8"/>
    <mergeCell ref="CF7:CH7"/>
    <mergeCell ref="BZ8:CB8"/>
    <mergeCell ref="DS7:DU7"/>
    <mergeCell ref="DS8:DU8"/>
    <mergeCell ref="AM12:DU12"/>
    <mergeCell ref="AM30:DU30"/>
    <mergeCell ref="AM36:DU36"/>
    <mergeCell ref="DP7:DR7"/>
    <mergeCell ref="DP8:DR8"/>
    <mergeCell ref="DJ46:DL46"/>
    <mergeCell ref="DJ47:DL47"/>
    <mergeCell ref="CU47:CW47"/>
    <mergeCell ref="CI46:CK46"/>
    <mergeCell ref="CI47:CK47"/>
    <mergeCell ref="DM7:DO7"/>
    <mergeCell ref="DM8:DO8"/>
    <mergeCell ref="DJ7:DL7"/>
    <mergeCell ref="DJ8:DL8"/>
    <mergeCell ref="DD7:DF7"/>
    <mergeCell ref="CO8:CQ8"/>
    <mergeCell ref="DG47:DI47"/>
    <mergeCell ref="CF47:CH47"/>
    <mergeCell ref="BQ46:BS46"/>
    <mergeCell ref="BT46:BV46"/>
    <mergeCell ref="BW46:BY46"/>
    <mergeCell ref="DD47:DF47"/>
    <mergeCell ref="BH8:BJ8"/>
    <mergeCell ref="BW8:BY8"/>
    <mergeCell ref="BT7:BV7"/>
    <mergeCell ref="BW7:BY7"/>
    <mergeCell ref="B57:AC57"/>
    <mergeCell ref="B59:AC59"/>
    <mergeCell ref="DM46:DO46"/>
    <mergeCell ref="DM47:DO47"/>
    <mergeCell ref="AM51:DO51"/>
    <mergeCell ref="BZ47:CB47"/>
    <mergeCell ref="CC46:CE46"/>
    <mergeCell ref="CR46:CT46"/>
    <mergeCell ref="BW47:BY47"/>
    <mergeCell ref="CF46:CH46"/>
    <mergeCell ref="CR47:CT47"/>
    <mergeCell ref="DG7:DI7"/>
    <mergeCell ref="DG8:DI8"/>
    <mergeCell ref="DA46:DC46"/>
    <mergeCell ref="DD46:DF46"/>
    <mergeCell ref="DA7:DC7"/>
    <mergeCell ref="DA8:DC8"/>
    <mergeCell ref="DD8:DF8"/>
    <mergeCell ref="AM42:DU42"/>
    <mergeCell ref="CU7:CW7"/>
  </mergeCells>
  <hyperlinks>
    <hyperlink ref="B59:Q59" r:id="rId1" display="Source: IPEDS Graduation Rates 200 Survey (GR200)" xr:uid="{B9352F5D-E430-4999-9524-58DD1D3BCC8E}"/>
    <hyperlink ref="B57:P57" r:id="rId2" display="Source: IPEDS Graduation Rate Survey (GRS)" xr:uid="{582A6EFE-4802-429F-97BB-860756C224EF}"/>
    <hyperlink ref="B57:W57" r:id="rId3" display="Source: IPEDS GRS, Graduation Rate Survey" xr:uid="{9F856697-2E48-4538-8868-57E5EF8A4BB7}"/>
    <hyperlink ref="B59:W59" r:id="rId4" display="Source: IPEDS GR200, Graduation Rates 200 Survey" xr:uid="{B03CF877-CF54-40CD-BA41-8D1247A44800}"/>
    <hyperlink ref="B57:Y57" r:id="rId5" display="Source: IPEDS GRS, Graduation Rate Survey" xr:uid="{3D591A5D-54D1-492F-81E5-D36C594E7061}"/>
    <hyperlink ref="B59:Y59" r:id="rId6" display="Source: IPEDS GR200, Graduation Rates 200 Survey" xr:uid="{4A4596B5-A68B-4723-BF76-A175F88B447C}"/>
    <hyperlink ref="B57:Z57" r:id="rId7" display="Source: IPEDS GRS, Graduation Rate Survey" xr:uid="{14E7BF28-251D-4D9F-B464-C9394E25FB05}"/>
    <hyperlink ref="B59:Z59" r:id="rId8" display="Source: IPEDS GR200, Graduation Rates 200 Survey" xr:uid="{B2A36671-F2FC-4ACD-9779-27527F969496}"/>
  </hyperlinks>
  <printOptions horizontalCentered="1"/>
  <pageMargins left="0.7" right="0.45" top="0.5" bottom="0.5" header="0.3" footer="0.3"/>
  <pageSetup scale="93" orientation="portrait" r:id="rId9"/>
  <ignoredErrors>
    <ignoredError sqref="AM17:AN17 AP17:CK17 CL17:CM17 CO17:CQ17 CR17:CS17 CU17:CV17 CX17:CY17 DA17:DB17 DD17:DE17 DG17:DI17 DJ17:DK17 CX35:DL35 DF41:DL41 AV35:CI35 CU35:CW35 CJ35:CT35 AV41:BD41 CC41:CR41 CU41:DE41 BX41:CB41 CS41:CT41 BE41:BW41 DM17:DN17 DM35:DO35 DM41:DN41 DP17:DQ17 DP35:DQ35 DP41:DQ41 DS17:DT17 DS35:DT35 DS41:DT41" formulaRange="1"/>
    <ignoredError sqref="DI34" formula="1"/>
    <ignoredError sqref="AA15:AA17 AA18:AA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U62"/>
  <sheetViews>
    <sheetView workbookViewId="0"/>
  </sheetViews>
  <sheetFormatPr defaultRowHeight="13.5" customHeight="1" x14ac:dyDescent="0.2"/>
  <cols>
    <col min="1" max="3" width="2.7109375" style="1" customWidth="1"/>
    <col min="4" max="4" width="8.7109375" style="1" customWidth="1"/>
    <col min="5" max="5" width="16.7109375" style="1" customWidth="1"/>
    <col min="6" max="28" width="10.7109375" style="1" hidden="1" customWidth="1"/>
    <col min="29" max="34" width="10.7109375" style="1" customWidth="1"/>
    <col min="35" max="35" width="2.7109375" style="1" customWidth="1"/>
    <col min="36" max="36" width="9.140625" style="1"/>
    <col min="37" max="37" width="9.140625" style="1" customWidth="1"/>
    <col min="38" max="38" width="16.7109375" style="1" customWidth="1"/>
    <col min="39" max="89" width="7.140625" style="26" hidden="1" customWidth="1"/>
    <col min="90" max="107" width="7.140625" style="1" hidden="1" customWidth="1"/>
    <col min="108" max="125" width="7.140625" style="1" customWidth="1"/>
    <col min="126" max="236" width="9.140625" style="1"/>
    <col min="237" max="237" width="3.85546875" style="1" customWidth="1"/>
    <col min="238" max="238" width="10.42578125" style="1" customWidth="1"/>
    <col min="239" max="239" width="0" style="1" hidden="1" customWidth="1"/>
    <col min="240" max="240" width="13.42578125" style="1" customWidth="1"/>
    <col min="241" max="276" width="0" style="1" hidden="1" customWidth="1"/>
    <col min="277" max="291" width="6.7109375" style="1" customWidth="1"/>
    <col min="292" max="292" width="9.140625" style="1"/>
    <col min="293" max="293" width="10.42578125" style="1" customWidth="1"/>
    <col min="294" max="294" width="14.5703125" style="1" customWidth="1"/>
    <col min="295" max="330" width="0" style="1" hidden="1" customWidth="1"/>
    <col min="331" max="345" width="6.7109375" style="1" customWidth="1"/>
    <col min="346" max="492" width="9.140625" style="1"/>
    <col min="493" max="493" width="3.85546875" style="1" customWidth="1"/>
    <col min="494" max="494" width="10.42578125" style="1" customWidth="1"/>
    <col min="495" max="495" width="0" style="1" hidden="1" customWidth="1"/>
    <col min="496" max="496" width="13.42578125" style="1" customWidth="1"/>
    <col min="497" max="532" width="0" style="1" hidden="1" customWidth="1"/>
    <col min="533" max="547" width="6.7109375" style="1" customWidth="1"/>
    <col min="548" max="548" width="9.140625" style="1"/>
    <col min="549" max="549" width="10.42578125" style="1" customWidth="1"/>
    <col min="550" max="550" width="14.5703125" style="1" customWidth="1"/>
    <col min="551" max="586" width="0" style="1" hidden="1" customWidth="1"/>
    <col min="587" max="601" width="6.7109375" style="1" customWidth="1"/>
    <col min="602" max="748" width="9.140625" style="1"/>
    <col min="749" max="749" width="3.85546875" style="1" customWidth="1"/>
    <col min="750" max="750" width="10.42578125" style="1" customWidth="1"/>
    <col min="751" max="751" width="0" style="1" hidden="1" customWidth="1"/>
    <col min="752" max="752" width="13.42578125" style="1" customWidth="1"/>
    <col min="753" max="788" width="0" style="1" hidden="1" customWidth="1"/>
    <col min="789" max="803" width="6.7109375" style="1" customWidth="1"/>
    <col min="804" max="804" width="9.140625" style="1"/>
    <col min="805" max="805" width="10.42578125" style="1" customWidth="1"/>
    <col min="806" max="806" width="14.5703125" style="1" customWidth="1"/>
    <col min="807" max="842" width="0" style="1" hidden="1" customWidth="1"/>
    <col min="843" max="857" width="6.7109375" style="1" customWidth="1"/>
    <col min="858" max="1004" width="9.140625" style="1"/>
    <col min="1005" max="1005" width="3.85546875" style="1" customWidth="1"/>
    <col min="1006" max="1006" width="10.42578125" style="1" customWidth="1"/>
    <col min="1007" max="1007" width="0" style="1" hidden="1" customWidth="1"/>
    <col min="1008" max="1008" width="13.42578125" style="1" customWidth="1"/>
    <col min="1009" max="1044" width="0" style="1" hidden="1" customWidth="1"/>
    <col min="1045" max="1059" width="6.7109375" style="1" customWidth="1"/>
    <col min="1060" max="1060" width="9.140625" style="1"/>
    <col min="1061" max="1061" width="10.42578125" style="1" customWidth="1"/>
    <col min="1062" max="1062" width="14.5703125" style="1" customWidth="1"/>
    <col min="1063" max="1098" width="0" style="1" hidden="1" customWidth="1"/>
    <col min="1099" max="1113" width="6.7109375" style="1" customWidth="1"/>
    <col min="1114" max="1260" width="9.140625" style="1"/>
    <col min="1261" max="1261" width="3.85546875" style="1" customWidth="1"/>
    <col min="1262" max="1262" width="10.42578125" style="1" customWidth="1"/>
    <col min="1263" max="1263" width="0" style="1" hidden="1" customWidth="1"/>
    <col min="1264" max="1264" width="13.42578125" style="1" customWidth="1"/>
    <col min="1265" max="1300" width="0" style="1" hidden="1" customWidth="1"/>
    <col min="1301" max="1315" width="6.7109375" style="1" customWidth="1"/>
    <col min="1316" max="1316" width="9.140625" style="1"/>
    <col min="1317" max="1317" width="10.42578125" style="1" customWidth="1"/>
    <col min="1318" max="1318" width="14.5703125" style="1" customWidth="1"/>
    <col min="1319" max="1354" width="0" style="1" hidden="1" customWidth="1"/>
    <col min="1355" max="1369" width="6.7109375" style="1" customWidth="1"/>
    <col min="1370" max="1516" width="9.140625" style="1"/>
    <col min="1517" max="1517" width="3.85546875" style="1" customWidth="1"/>
    <col min="1518" max="1518" width="10.42578125" style="1" customWidth="1"/>
    <col min="1519" max="1519" width="0" style="1" hidden="1" customWidth="1"/>
    <col min="1520" max="1520" width="13.42578125" style="1" customWidth="1"/>
    <col min="1521" max="1556" width="0" style="1" hidden="1" customWidth="1"/>
    <col min="1557" max="1571" width="6.7109375" style="1" customWidth="1"/>
    <col min="1572" max="1572" width="9.140625" style="1"/>
    <col min="1573" max="1573" width="10.42578125" style="1" customWidth="1"/>
    <col min="1574" max="1574" width="14.5703125" style="1" customWidth="1"/>
    <col min="1575" max="1610" width="0" style="1" hidden="1" customWidth="1"/>
    <col min="1611" max="1625" width="6.7109375" style="1" customWidth="1"/>
    <col min="1626" max="1772" width="9.140625" style="1"/>
    <col min="1773" max="1773" width="3.85546875" style="1" customWidth="1"/>
    <col min="1774" max="1774" width="10.42578125" style="1" customWidth="1"/>
    <col min="1775" max="1775" width="0" style="1" hidden="1" customWidth="1"/>
    <col min="1776" max="1776" width="13.42578125" style="1" customWidth="1"/>
    <col min="1777" max="1812" width="0" style="1" hidden="1" customWidth="1"/>
    <col min="1813" max="1827" width="6.7109375" style="1" customWidth="1"/>
    <col min="1828" max="1828" width="9.140625" style="1"/>
    <col min="1829" max="1829" width="10.42578125" style="1" customWidth="1"/>
    <col min="1830" max="1830" width="14.5703125" style="1" customWidth="1"/>
    <col min="1831" max="1866" width="0" style="1" hidden="1" customWidth="1"/>
    <col min="1867" max="1881" width="6.7109375" style="1" customWidth="1"/>
    <col min="1882" max="2028" width="9.140625" style="1"/>
    <col min="2029" max="2029" width="3.85546875" style="1" customWidth="1"/>
    <col min="2030" max="2030" width="10.42578125" style="1" customWidth="1"/>
    <col min="2031" max="2031" width="0" style="1" hidden="1" customWidth="1"/>
    <col min="2032" max="2032" width="13.42578125" style="1" customWidth="1"/>
    <col min="2033" max="2068" width="0" style="1" hidden="1" customWidth="1"/>
    <col min="2069" max="2083" width="6.7109375" style="1" customWidth="1"/>
    <col min="2084" max="2084" width="9.140625" style="1"/>
    <col min="2085" max="2085" width="10.42578125" style="1" customWidth="1"/>
    <col min="2086" max="2086" width="14.5703125" style="1" customWidth="1"/>
    <col min="2087" max="2122" width="0" style="1" hidden="1" customWidth="1"/>
    <col min="2123" max="2137" width="6.7109375" style="1" customWidth="1"/>
    <col min="2138" max="2284" width="9.140625" style="1"/>
    <col min="2285" max="2285" width="3.85546875" style="1" customWidth="1"/>
    <col min="2286" max="2286" width="10.42578125" style="1" customWidth="1"/>
    <col min="2287" max="2287" width="0" style="1" hidden="1" customWidth="1"/>
    <col min="2288" max="2288" width="13.42578125" style="1" customWidth="1"/>
    <col min="2289" max="2324" width="0" style="1" hidden="1" customWidth="1"/>
    <col min="2325" max="2339" width="6.7109375" style="1" customWidth="1"/>
    <col min="2340" max="2340" width="9.140625" style="1"/>
    <col min="2341" max="2341" width="10.42578125" style="1" customWidth="1"/>
    <col min="2342" max="2342" width="14.5703125" style="1" customWidth="1"/>
    <col min="2343" max="2378" width="0" style="1" hidden="1" customWidth="1"/>
    <col min="2379" max="2393" width="6.7109375" style="1" customWidth="1"/>
    <col min="2394" max="2540" width="9.140625" style="1"/>
    <col min="2541" max="2541" width="3.85546875" style="1" customWidth="1"/>
    <col min="2542" max="2542" width="10.42578125" style="1" customWidth="1"/>
    <col min="2543" max="2543" width="0" style="1" hidden="1" customWidth="1"/>
    <col min="2544" max="2544" width="13.42578125" style="1" customWidth="1"/>
    <col min="2545" max="2580" width="0" style="1" hidden="1" customWidth="1"/>
    <col min="2581" max="2595" width="6.7109375" style="1" customWidth="1"/>
    <col min="2596" max="2596" width="9.140625" style="1"/>
    <col min="2597" max="2597" width="10.42578125" style="1" customWidth="1"/>
    <col min="2598" max="2598" width="14.5703125" style="1" customWidth="1"/>
    <col min="2599" max="2634" width="0" style="1" hidden="1" customWidth="1"/>
    <col min="2635" max="2649" width="6.7109375" style="1" customWidth="1"/>
    <col min="2650" max="2796" width="9.140625" style="1"/>
    <col min="2797" max="2797" width="3.85546875" style="1" customWidth="1"/>
    <col min="2798" max="2798" width="10.42578125" style="1" customWidth="1"/>
    <col min="2799" max="2799" width="0" style="1" hidden="1" customWidth="1"/>
    <col min="2800" max="2800" width="13.42578125" style="1" customWidth="1"/>
    <col min="2801" max="2836" width="0" style="1" hidden="1" customWidth="1"/>
    <col min="2837" max="2851" width="6.7109375" style="1" customWidth="1"/>
    <col min="2852" max="2852" width="9.140625" style="1"/>
    <col min="2853" max="2853" width="10.42578125" style="1" customWidth="1"/>
    <col min="2854" max="2854" width="14.5703125" style="1" customWidth="1"/>
    <col min="2855" max="2890" width="0" style="1" hidden="1" customWidth="1"/>
    <col min="2891" max="2905" width="6.7109375" style="1" customWidth="1"/>
    <col min="2906" max="3052" width="9.140625" style="1"/>
    <col min="3053" max="3053" width="3.85546875" style="1" customWidth="1"/>
    <col min="3054" max="3054" width="10.42578125" style="1" customWidth="1"/>
    <col min="3055" max="3055" width="0" style="1" hidden="1" customWidth="1"/>
    <col min="3056" max="3056" width="13.42578125" style="1" customWidth="1"/>
    <col min="3057" max="3092" width="0" style="1" hidden="1" customWidth="1"/>
    <col min="3093" max="3107" width="6.7109375" style="1" customWidth="1"/>
    <col min="3108" max="3108" width="9.140625" style="1"/>
    <col min="3109" max="3109" width="10.42578125" style="1" customWidth="1"/>
    <col min="3110" max="3110" width="14.5703125" style="1" customWidth="1"/>
    <col min="3111" max="3146" width="0" style="1" hidden="1" customWidth="1"/>
    <col min="3147" max="3161" width="6.7109375" style="1" customWidth="1"/>
    <col min="3162" max="3308" width="9.140625" style="1"/>
    <col min="3309" max="3309" width="3.85546875" style="1" customWidth="1"/>
    <col min="3310" max="3310" width="10.42578125" style="1" customWidth="1"/>
    <col min="3311" max="3311" width="0" style="1" hidden="1" customWidth="1"/>
    <col min="3312" max="3312" width="13.42578125" style="1" customWidth="1"/>
    <col min="3313" max="3348" width="0" style="1" hidden="1" customWidth="1"/>
    <col min="3349" max="3363" width="6.7109375" style="1" customWidth="1"/>
    <col min="3364" max="3364" width="9.140625" style="1"/>
    <col min="3365" max="3365" width="10.42578125" style="1" customWidth="1"/>
    <col min="3366" max="3366" width="14.5703125" style="1" customWidth="1"/>
    <col min="3367" max="3402" width="0" style="1" hidden="1" customWidth="1"/>
    <col min="3403" max="3417" width="6.7109375" style="1" customWidth="1"/>
    <col min="3418" max="3564" width="9.140625" style="1"/>
    <col min="3565" max="3565" width="3.85546875" style="1" customWidth="1"/>
    <col min="3566" max="3566" width="10.42578125" style="1" customWidth="1"/>
    <col min="3567" max="3567" width="0" style="1" hidden="1" customWidth="1"/>
    <col min="3568" max="3568" width="13.42578125" style="1" customWidth="1"/>
    <col min="3569" max="3604" width="0" style="1" hidden="1" customWidth="1"/>
    <col min="3605" max="3619" width="6.7109375" style="1" customWidth="1"/>
    <col min="3620" max="3620" width="9.140625" style="1"/>
    <col min="3621" max="3621" width="10.42578125" style="1" customWidth="1"/>
    <col min="3622" max="3622" width="14.5703125" style="1" customWidth="1"/>
    <col min="3623" max="3658" width="0" style="1" hidden="1" customWidth="1"/>
    <col min="3659" max="3673" width="6.7109375" style="1" customWidth="1"/>
    <col min="3674" max="3820" width="9.140625" style="1"/>
    <col min="3821" max="3821" width="3.85546875" style="1" customWidth="1"/>
    <col min="3822" max="3822" width="10.42578125" style="1" customWidth="1"/>
    <col min="3823" max="3823" width="0" style="1" hidden="1" customWidth="1"/>
    <col min="3824" max="3824" width="13.42578125" style="1" customWidth="1"/>
    <col min="3825" max="3860" width="0" style="1" hidden="1" customWidth="1"/>
    <col min="3861" max="3875" width="6.7109375" style="1" customWidth="1"/>
    <col min="3876" max="3876" width="9.140625" style="1"/>
    <col min="3877" max="3877" width="10.42578125" style="1" customWidth="1"/>
    <col min="3878" max="3878" width="14.5703125" style="1" customWidth="1"/>
    <col min="3879" max="3914" width="0" style="1" hidden="1" customWidth="1"/>
    <col min="3915" max="3929" width="6.7109375" style="1" customWidth="1"/>
    <col min="3930" max="4076" width="9.140625" style="1"/>
    <col min="4077" max="4077" width="3.85546875" style="1" customWidth="1"/>
    <col min="4078" max="4078" width="10.42578125" style="1" customWidth="1"/>
    <col min="4079" max="4079" width="0" style="1" hidden="1" customWidth="1"/>
    <col min="4080" max="4080" width="13.42578125" style="1" customWidth="1"/>
    <col min="4081" max="4116" width="0" style="1" hidden="1" customWidth="1"/>
    <col min="4117" max="4131" width="6.7109375" style="1" customWidth="1"/>
    <col min="4132" max="4132" width="9.140625" style="1"/>
    <col min="4133" max="4133" width="10.42578125" style="1" customWidth="1"/>
    <col min="4134" max="4134" width="14.5703125" style="1" customWidth="1"/>
    <col min="4135" max="4170" width="0" style="1" hidden="1" customWidth="1"/>
    <col min="4171" max="4185" width="6.7109375" style="1" customWidth="1"/>
    <col min="4186" max="4332" width="9.140625" style="1"/>
    <col min="4333" max="4333" width="3.85546875" style="1" customWidth="1"/>
    <col min="4334" max="4334" width="10.42578125" style="1" customWidth="1"/>
    <col min="4335" max="4335" width="0" style="1" hidden="1" customWidth="1"/>
    <col min="4336" max="4336" width="13.42578125" style="1" customWidth="1"/>
    <col min="4337" max="4372" width="0" style="1" hidden="1" customWidth="1"/>
    <col min="4373" max="4387" width="6.7109375" style="1" customWidth="1"/>
    <col min="4388" max="4388" width="9.140625" style="1"/>
    <col min="4389" max="4389" width="10.42578125" style="1" customWidth="1"/>
    <col min="4390" max="4390" width="14.5703125" style="1" customWidth="1"/>
    <col min="4391" max="4426" width="0" style="1" hidden="1" customWidth="1"/>
    <col min="4427" max="4441" width="6.7109375" style="1" customWidth="1"/>
    <col min="4442" max="4588" width="9.140625" style="1"/>
    <col min="4589" max="4589" width="3.85546875" style="1" customWidth="1"/>
    <col min="4590" max="4590" width="10.42578125" style="1" customWidth="1"/>
    <col min="4591" max="4591" width="0" style="1" hidden="1" customWidth="1"/>
    <col min="4592" max="4592" width="13.42578125" style="1" customWidth="1"/>
    <col min="4593" max="4628" width="0" style="1" hidden="1" customWidth="1"/>
    <col min="4629" max="4643" width="6.7109375" style="1" customWidth="1"/>
    <col min="4644" max="4644" width="9.140625" style="1"/>
    <col min="4645" max="4645" width="10.42578125" style="1" customWidth="1"/>
    <col min="4646" max="4646" width="14.5703125" style="1" customWidth="1"/>
    <col min="4647" max="4682" width="0" style="1" hidden="1" customWidth="1"/>
    <col min="4683" max="4697" width="6.7109375" style="1" customWidth="1"/>
    <col min="4698" max="4844" width="9.140625" style="1"/>
    <col min="4845" max="4845" width="3.85546875" style="1" customWidth="1"/>
    <col min="4846" max="4846" width="10.42578125" style="1" customWidth="1"/>
    <col min="4847" max="4847" width="0" style="1" hidden="1" customWidth="1"/>
    <col min="4848" max="4848" width="13.42578125" style="1" customWidth="1"/>
    <col min="4849" max="4884" width="0" style="1" hidden="1" customWidth="1"/>
    <col min="4885" max="4899" width="6.7109375" style="1" customWidth="1"/>
    <col min="4900" max="4900" width="9.140625" style="1"/>
    <col min="4901" max="4901" width="10.42578125" style="1" customWidth="1"/>
    <col min="4902" max="4902" width="14.5703125" style="1" customWidth="1"/>
    <col min="4903" max="4938" width="0" style="1" hidden="1" customWidth="1"/>
    <col min="4939" max="4953" width="6.7109375" style="1" customWidth="1"/>
    <col min="4954" max="5100" width="9.140625" style="1"/>
    <col min="5101" max="5101" width="3.85546875" style="1" customWidth="1"/>
    <col min="5102" max="5102" width="10.42578125" style="1" customWidth="1"/>
    <col min="5103" max="5103" width="0" style="1" hidden="1" customWidth="1"/>
    <col min="5104" max="5104" width="13.42578125" style="1" customWidth="1"/>
    <col min="5105" max="5140" width="0" style="1" hidden="1" customWidth="1"/>
    <col min="5141" max="5155" width="6.7109375" style="1" customWidth="1"/>
    <col min="5156" max="5156" width="9.140625" style="1"/>
    <col min="5157" max="5157" width="10.42578125" style="1" customWidth="1"/>
    <col min="5158" max="5158" width="14.5703125" style="1" customWidth="1"/>
    <col min="5159" max="5194" width="0" style="1" hidden="1" customWidth="1"/>
    <col min="5195" max="5209" width="6.7109375" style="1" customWidth="1"/>
    <col min="5210" max="5356" width="9.140625" style="1"/>
    <col min="5357" max="5357" width="3.85546875" style="1" customWidth="1"/>
    <col min="5358" max="5358" width="10.42578125" style="1" customWidth="1"/>
    <col min="5359" max="5359" width="0" style="1" hidden="1" customWidth="1"/>
    <col min="5360" max="5360" width="13.42578125" style="1" customWidth="1"/>
    <col min="5361" max="5396" width="0" style="1" hidden="1" customWidth="1"/>
    <col min="5397" max="5411" width="6.7109375" style="1" customWidth="1"/>
    <col min="5412" max="5412" width="9.140625" style="1"/>
    <col min="5413" max="5413" width="10.42578125" style="1" customWidth="1"/>
    <col min="5414" max="5414" width="14.5703125" style="1" customWidth="1"/>
    <col min="5415" max="5450" width="0" style="1" hidden="1" customWidth="1"/>
    <col min="5451" max="5465" width="6.7109375" style="1" customWidth="1"/>
    <col min="5466" max="5612" width="9.140625" style="1"/>
    <col min="5613" max="5613" width="3.85546875" style="1" customWidth="1"/>
    <col min="5614" max="5614" width="10.42578125" style="1" customWidth="1"/>
    <col min="5615" max="5615" width="0" style="1" hidden="1" customWidth="1"/>
    <col min="5616" max="5616" width="13.42578125" style="1" customWidth="1"/>
    <col min="5617" max="5652" width="0" style="1" hidden="1" customWidth="1"/>
    <col min="5653" max="5667" width="6.7109375" style="1" customWidth="1"/>
    <col min="5668" max="5668" width="9.140625" style="1"/>
    <col min="5669" max="5669" width="10.42578125" style="1" customWidth="1"/>
    <col min="5670" max="5670" width="14.5703125" style="1" customWidth="1"/>
    <col min="5671" max="5706" width="0" style="1" hidden="1" customWidth="1"/>
    <col min="5707" max="5721" width="6.7109375" style="1" customWidth="1"/>
    <col min="5722" max="5868" width="9.140625" style="1"/>
    <col min="5869" max="5869" width="3.85546875" style="1" customWidth="1"/>
    <col min="5870" max="5870" width="10.42578125" style="1" customWidth="1"/>
    <col min="5871" max="5871" width="0" style="1" hidden="1" customWidth="1"/>
    <col min="5872" max="5872" width="13.42578125" style="1" customWidth="1"/>
    <col min="5873" max="5908" width="0" style="1" hidden="1" customWidth="1"/>
    <col min="5909" max="5923" width="6.7109375" style="1" customWidth="1"/>
    <col min="5924" max="5924" width="9.140625" style="1"/>
    <col min="5925" max="5925" width="10.42578125" style="1" customWidth="1"/>
    <col min="5926" max="5926" width="14.5703125" style="1" customWidth="1"/>
    <col min="5927" max="5962" width="0" style="1" hidden="1" customWidth="1"/>
    <col min="5963" max="5977" width="6.7109375" style="1" customWidth="1"/>
    <col min="5978" max="6124" width="9.140625" style="1"/>
    <col min="6125" max="6125" width="3.85546875" style="1" customWidth="1"/>
    <col min="6126" max="6126" width="10.42578125" style="1" customWidth="1"/>
    <col min="6127" max="6127" width="0" style="1" hidden="1" customWidth="1"/>
    <col min="6128" max="6128" width="13.42578125" style="1" customWidth="1"/>
    <col min="6129" max="6164" width="0" style="1" hidden="1" customWidth="1"/>
    <col min="6165" max="6179" width="6.7109375" style="1" customWidth="1"/>
    <col min="6180" max="6180" width="9.140625" style="1"/>
    <col min="6181" max="6181" width="10.42578125" style="1" customWidth="1"/>
    <col min="6182" max="6182" width="14.5703125" style="1" customWidth="1"/>
    <col min="6183" max="6218" width="0" style="1" hidden="1" customWidth="1"/>
    <col min="6219" max="6233" width="6.7109375" style="1" customWidth="1"/>
    <col min="6234" max="6380" width="9.140625" style="1"/>
    <col min="6381" max="6381" width="3.85546875" style="1" customWidth="1"/>
    <col min="6382" max="6382" width="10.42578125" style="1" customWidth="1"/>
    <col min="6383" max="6383" width="0" style="1" hidden="1" customWidth="1"/>
    <col min="6384" max="6384" width="13.42578125" style="1" customWidth="1"/>
    <col min="6385" max="6420" width="0" style="1" hidden="1" customWidth="1"/>
    <col min="6421" max="6435" width="6.7109375" style="1" customWidth="1"/>
    <col min="6436" max="6436" width="9.140625" style="1"/>
    <col min="6437" max="6437" width="10.42578125" style="1" customWidth="1"/>
    <col min="6438" max="6438" width="14.5703125" style="1" customWidth="1"/>
    <col min="6439" max="6474" width="0" style="1" hidden="1" customWidth="1"/>
    <col min="6475" max="6489" width="6.7109375" style="1" customWidth="1"/>
    <col min="6490" max="6636" width="9.140625" style="1"/>
    <col min="6637" max="6637" width="3.85546875" style="1" customWidth="1"/>
    <col min="6638" max="6638" width="10.42578125" style="1" customWidth="1"/>
    <col min="6639" max="6639" width="0" style="1" hidden="1" customWidth="1"/>
    <col min="6640" max="6640" width="13.42578125" style="1" customWidth="1"/>
    <col min="6641" max="6676" width="0" style="1" hidden="1" customWidth="1"/>
    <col min="6677" max="6691" width="6.7109375" style="1" customWidth="1"/>
    <col min="6692" max="6692" width="9.140625" style="1"/>
    <col min="6693" max="6693" width="10.42578125" style="1" customWidth="1"/>
    <col min="6694" max="6694" width="14.5703125" style="1" customWidth="1"/>
    <col min="6695" max="6730" width="0" style="1" hidden="1" customWidth="1"/>
    <col min="6731" max="6745" width="6.7109375" style="1" customWidth="1"/>
    <col min="6746" max="6892" width="9.140625" style="1"/>
    <col min="6893" max="6893" width="3.85546875" style="1" customWidth="1"/>
    <col min="6894" max="6894" width="10.42578125" style="1" customWidth="1"/>
    <col min="6895" max="6895" width="0" style="1" hidden="1" customWidth="1"/>
    <col min="6896" max="6896" width="13.42578125" style="1" customWidth="1"/>
    <col min="6897" max="6932" width="0" style="1" hidden="1" customWidth="1"/>
    <col min="6933" max="6947" width="6.7109375" style="1" customWidth="1"/>
    <col min="6948" max="6948" width="9.140625" style="1"/>
    <col min="6949" max="6949" width="10.42578125" style="1" customWidth="1"/>
    <col min="6950" max="6950" width="14.5703125" style="1" customWidth="1"/>
    <col min="6951" max="6986" width="0" style="1" hidden="1" customWidth="1"/>
    <col min="6987" max="7001" width="6.7109375" style="1" customWidth="1"/>
    <col min="7002" max="7148" width="9.140625" style="1"/>
    <col min="7149" max="7149" width="3.85546875" style="1" customWidth="1"/>
    <col min="7150" max="7150" width="10.42578125" style="1" customWidth="1"/>
    <col min="7151" max="7151" width="0" style="1" hidden="1" customWidth="1"/>
    <col min="7152" max="7152" width="13.42578125" style="1" customWidth="1"/>
    <col min="7153" max="7188" width="0" style="1" hidden="1" customWidth="1"/>
    <col min="7189" max="7203" width="6.7109375" style="1" customWidth="1"/>
    <col min="7204" max="7204" width="9.140625" style="1"/>
    <col min="7205" max="7205" width="10.42578125" style="1" customWidth="1"/>
    <col min="7206" max="7206" width="14.5703125" style="1" customWidth="1"/>
    <col min="7207" max="7242" width="0" style="1" hidden="1" customWidth="1"/>
    <col min="7243" max="7257" width="6.7109375" style="1" customWidth="1"/>
    <col min="7258" max="7404" width="9.140625" style="1"/>
    <col min="7405" max="7405" width="3.85546875" style="1" customWidth="1"/>
    <col min="7406" max="7406" width="10.42578125" style="1" customWidth="1"/>
    <col min="7407" max="7407" width="0" style="1" hidden="1" customWidth="1"/>
    <col min="7408" max="7408" width="13.42578125" style="1" customWidth="1"/>
    <col min="7409" max="7444" width="0" style="1" hidden="1" customWidth="1"/>
    <col min="7445" max="7459" width="6.7109375" style="1" customWidth="1"/>
    <col min="7460" max="7460" width="9.140625" style="1"/>
    <col min="7461" max="7461" width="10.42578125" style="1" customWidth="1"/>
    <col min="7462" max="7462" width="14.5703125" style="1" customWidth="1"/>
    <col min="7463" max="7498" width="0" style="1" hidden="1" customWidth="1"/>
    <col min="7499" max="7513" width="6.7109375" style="1" customWidth="1"/>
    <col min="7514" max="7660" width="9.140625" style="1"/>
    <col min="7661" max="7661" width="3.85546875" style="1" customWidth="1"/>
    <col min="7662" max="7662" width="10.42578125" style="1" customWidth="1"/>
    <col min="7663" max="7663" width="0" style="1" hidden="1" customWidth="1"/>
    <col min="7664" max="7664" width="13.42578125" style="1" customWidth="1"/>
    <col min="7665" max="7700" width="0" style="1" hidden="1" customWidth="1"/>
    <col min="7701" max="7715" width="6.7109375" style="1" customWidth="1"/>
    <col min="7716" max="7716" width="9.140625" style="1"/>
    <col min="7717" max="7717" width="10.42578125" style="1" customWidth="1"/>
    <col min="7718" max="7718" width="14.5703125" style="1" customWidth="1"/>
    <col min="7719" max="7754" width="0" style="1" hidden="1" customWidth="1"/>
    <col min="7755" max="7769" width="6.7109375" style="1" customWidth="1"/>
    <col min="7770" max="7916" width="9.140625" style="1"/>
    <col min="7917" max="7917" width="3.85546875" style="1" customWidth="1"/>
    <col min="7918" max="7918" width="10.42578125" style="1" customWidth="1"/>
    <col min="7919" max="7919" width="0" style="1" hidden="1" customWidth="1"/>
    <col min="7920" max="7920" width="13.42578125" style="1" customWidth="1"/>
    <col min="7921" max="7956" width="0" style="1" hidden="1" customWidth="1"/>
    <col min="7957" max="7971" width="6.7109375" style="1" customWidth="1"/>
    <col min="7972" max="7972" width="9.140625" style="1"/>
    <col min="7973" max="7973" width="10.42578125" style="1" customWidth="1"/>
    <col min="7974" max="7974" width="14.5703125" style="1" customWidth="1"/>
    <col min="7975" max="8010" width="0" style="1" hidden="1" customWidth="1"/>
    <col min="8011" max="8025" width="6.7109375" style="1" customWidth="1"/>
    <col min="8026" max="8172" width="9.140625" style="1"/>
    <col min="8173" max="8173" width="3.85546875" style="1" customWidth="1"/>
    <col min="8174" max="8174" width="10.42578125" style="1" customWidth="1"/>
    <col min="8175" max="8175" width="0" style="1" hidden="1" customWidth="1"/>
    <col min="8176" max="8176" width="13.42578125" style="1" customWidth="1"/>
    <col min="8177" max="8212" width="0" style="1" hidden="1" customWidth="1"/>
    <col min="8213" max="8227" width="6.7109375" style="1" customWidth="1"/>
    <col min="8228" max="8228" width="9.140625" style="1"/>
    <col min="8229" max="8229" width="10.42578125" style="1" customWidth="1"/>
    <col min="8230" max="8230" width="14.5703125" style="1" customWidth="1"/>
    <col min="8231" max="8266" width="0" style="1" hidden="1" customWidth="1"/>
    <col min="8267" max="8281" width="6.7109375" style="1" customWidth="1"/>
    <col min="8282" max="8428" width="9.140625" style="1"/>
    <col min="8429" max="8429" width="3.85546875" style="1" customWidth="1"/>
    <col min="8430" max="8430" width="10.42578125" style="1" customWidth="1"/>
    <col min="8431" max="8431" width="0" style="1" hidden="1" customWidth="1"/>
    <col min="8432" max="8432" width="13.42578125" style="1" customWidth="1"/>
    <col min="8433" max="8468" width="0" style="1" hidden="1" customWidth="1"/>
    <col min="8469" max="8483" width="6.7109375" style="1" customWidth="1"/>
    <col min="8484" max="8484" width="9.140625" style="1"/>
    <col min="8485" max="8485" width="10.42578125" style="1" customWidth="1"/>
    <col min="8486" max="8486" width="14.5703125" style="1" customWidth="1"/>
    <col min="8487" max="8522" width="0" style="1" hidden="1" customWidth="1"/>
    <col min="8523" max="8537" width="6.7109375" style="1" customWidth="1"/>
    <col min="8538" max="8684" width="9.140625" style="1"/>
    <col min="8685" max="8685" width="3.85546875" style="1" customWidth="1"/>
    <col min="8686" max="8686" width="10.42578125" style="1" customWidth="1"/>
    <col min="8687" max="8687" width="0" style="1" hidden="1" customWidth="1"/>
    <col min="8688" max="8688" width="13.42578125" style="1" customWidth="1"/>
    <col min="8689" max="8724" width="0" style="1" hidden="1" customWidth="1"/>
    <col min="8725" max="8739" width="6.7109375" style="1" customWidth="1"/>
    <col min="8740" max="8740" width="9.140625" style="1"/>
    <col min="8741" max="8741" width="10.42578125" style="1" customWidth="1"/>
    <col min="8742" max="8742" width="14.5703125" style="1" customWidth="1"/>
    <col min="8743" max="8778" width="0" style="1" hidden="1" customWidth="1"/>
    <col min="8779" max="8793" width="6.7109375" style="1" customWidth="1"/>
    <col min="8794" max="8940" width="9.140625" style="1"/>
    <col min="8941" max="8941" width="3.85546875" style="1" customWidth="1"/>
    <col min="8942" max="8942" width="10.42578125" style="1" customWidth="1"/>
    <col min="8943" max="8943" width="0" style="1" hidden="1" customWidth="1"/>
    <col min="8944" max="8944" width="13.42578125" style="1" customWidth="1"/>
    <col min="8945" max="8980" width="0" style="1" hidden="1" customWidth="1"/>
    <col min="8981" max="8995" width="6.7109375" style="1" customWidth="1"/>
    <col min="8996" max="8996" width="9.140625" style="1"/>
    <col min="8997" max="8997" width="10.42578125" style="1" customWidth="1"/>
    <col min="8998" max="8998" width="14.5703125" style="1" customWidth="1"/>
    <col min="8999" max="9034" width="0" style="1" hidden="1" customWidth="1"/>
    <col min="9035" max="9049" width="6.7109375" style="1" customWidth="1"/>
    <col min="9050" max="9196" width="9.140625" style="1"/>
    <col min="9197" max="9197" width="3.85546875" style="1" customWidth="1"/>
    <col min="9198" max="9198" width="10.42578125" style="1" customWidth="1"/>
    <col min="9199" max="9199" width="0" style="1" hidden="1" customWidth="1"/>
    <col min="9200" max="9200" width="13.42578125" style="1" customWidth="1"/>
    <col min="9201" max="9236" width="0" style="1" hidden="1" customWidth="1"/>
    <col min="9237" max="9251" width="6.7109375" style="1" customWidth="1"/>
    <col min="9252" max="9252" width="9.140625" style="1"/>
    <col min="9253" max="9253" width="10.42578125" style="1" customWidth="1"/>
    <col min="9254" max="9254" width="14.5703125" style="1" customWidth="1"/>
    <col min="9255" max="9290" width="0" style="1" hidden="1" customWidth="1"/>
    <col min="9291" max="9305" width="6.7109375" style="1" customWidth="1"/>
    <col min="9306" max="9452" width="9.140625" style="1"/>
    <col min="9453" max="9453" width="3.85546875" style="1" customWidth="1"/>
    <col min="9454" max="9454" width="10.42578125" style="1" customWidth="1"/>
    <col min="9455" max="9455" width="0" style="1" hidden="1" customWidth="1"/>
    <col min="9456" max="9456" width="13.42578125" style="1" customWidth="1"/>
    <col min="9457" max="9492" width="0" style="1" hidden="1" customWidth="1"/>
    <col min="9493" max="9507" width="6.7109375" style="1" customWidth="1"/>
    <col min="9508" max="9508" width="9.140625" style="1"/>
    <col min="9509" max="9509" width="10.42578125" style="1" customWidth="1"/>
    <col min="9510" max="9510" width="14.5703125" style="1" customWidth="1"/>
    <col min="9511" max="9546" width="0" style="1" hidden="1" customWidth="1"/>
    <col min="9547" max="9561" width="6.7109375" style="1" customWidth="1"/>
    <col min="9562" max="9708" width="9.140625" style="1"/>
    <col min="9709" max="9709" width="3.85546875" style="1" customWidth="1"/>
    <col min="9710" max="9710" width="10.42578125" style="1" customWidth="1"/>
    <col min="9711" max="9711" width="0" style="1" hidden="1" customWidth="1"/>
    <col min="9712" max="9712" width="13.42578125" style="1" customWidth="1"/>
    <col min="9713" max="9748" width="0" style="1" hidden="1" customWidth="1"/>
    <col min="9749" max="9763" width="6.7109375" style="1" customWidth="1"/>
    <col min="9764" max="9764" width="9.140625" style="1"/>
    <col min="9765" max="9765" width="10.42578125" style="1" customWidth="1"/>
    <col min="9766" max="9766" width="14.5703125" style="1" customWidth="1"/>
    <col min="9767" max="9802" width="0" style="1" hidden="1" customWidth="1"/>
    <col min="9803" max="9817" width="6.7109375" style="1" customWidth="1"/>
    <col min="9818" max="9964" width="9.140625" style="1"/>
    <col min="9965" max="9965" width="3.85546875" style="1" customWidth="1"/>
    <col min="9966" max="9966" width="10.42578125" style="1" customWidth="1"/>
    <col min="9967" max="9967" width="0" style="1" hidden="1" customWidth="1"/>
    <col min="9968" max="9968" width="13.42578125" style="1" customWidth="1"/>
    <col min="9969" max="10004" width="0" style="1" hidden="1" customWidth="1"/>
    <col min="10005" max="10019" width="6.7109375" style="1" customWidth="1"/>
    <col min="10020" max="10020" width="9.140625" style="1"/>
    <col min="10021" max="10021" width="10.42578125" style="1" customWidth="1"/>
    <col min="10022" max="10022" width="14.5703125" style="1" customWidth="1"/>
    <col min="10023" max="10058" width="0" style="1" hidden="1" customWidth="1"/>
    <col min="10059" max="10073" width="6.7109375" style="1" customWidth="1"/>
    <col min="10074" max="10220" width="9.140625" style="1"/>
    <col min="10221" max="10221" width="3.85546875" style="1" customWidth="1"/>
    <col min="10222" max="10222" width="10.42578125" style="1" customWidth="1"/>
    <col min="10223" max="10223" width="0" style="1" hidden="1" customWidth="1"/>
    <col min="10224" max="10224" width="13.42578125" style="1" customWidth="1"/>
    <col min="10225" max="10260" width="0" style="1" hidden="1" customWidth="1"/>
    <col min="10261" max="10275" width="6.7109375" style="1" customWidth="1"/>
    <col min="10276" max="10276" width="9.140625" style="1"/>
    <col min="10277" max="10277" width="10.42578125" style="1" customWidth="1"/>
    <col min="10278" max="10278" width="14.5703125" style="1" customWidth="1"/>
    <col min="10279" max="10314" width="0" style="1" hidden="1" customWidth="1"/>
    <col min="10315" max="10329" width="6.7109375" style="1" customWidth="1"/>
    <col min="10330" max="10476" width="9.140625" style="1"/>
    <col min="10477" max="10477" width="3.85546875" style="1" customWidth="1"/>
    <col min="10478" max="10478" width="10.42578125" style="1" customWidth="1"/>
    <col min="10479" max="10479" width="0" style="1" hidden="1" customWidth="1"/>
    <col min="10480" max="10480" width="13.42578125" style="1" customWidth="1"/>
    <col min="10481" max="10516" width="0" style="1" hidden="1" customWidth="1"/>
    <col min="10517" max="10531" width="6.7109375" style="1" customWidth="1"/>
    <col min="10532" max="10532" width="9.140625" style="1"/>
    <col min="10533" max="10533" width="10.42578125" style="1" customWidth="1"/>
    <col min="10534" max="10534" width="14.5703125" style="1" customWidth="1"/>
    <col min="10535" max="10570" width="0" style="1" hidden="1" customWidth="1"/>
    <col min="10571" max="10585" width="6.7109375" style="1" customWidth="1"/>
    <col min="10586" max="10732" width="9.140625" style="1"/>
    <col min="10733" max="10733" width="3.85546875" style="1" customWidth="1"/>
    <col min="10734" max="10734" width="10.42578125" style="1" customWidth="1"/>
    <col min="10735" max="10735" width="0" style="1" hidden="1" customWidth="1"/>
    <col min="10736" max="10736" width="13.42578125" style="1" customWidth="1"/>
    <col min="10737" max="10772" width="0" style="1" hidden="1" customWidth="1"/>
    <col min="10773" max="10787" width="6.7109375" style="1" customWidth="1"/>
    <col min="10788" max="10788" width="9.140625" style="1"/>
    <col min="10789" max="10789" width="10.42578125" style="1" customWidth="1"/>
    <col min="10790" max="10790" width="14.5703125" style="1" customWidth="1"/>
    <col min="10791" max="10826" width="0" style="1" hidden="1" customWidth="1"/>
    <col min="10827" max="10841" width="6.7109375" style="1" customWidth="1"/>
    <col min="10842" max="10988" width="9.140625" style="1"/>
    <col min="10989" max="10989" width="3.85546875" style="1" customWidth="1"/>
    <col min="10990" max="10990" width="10.42578125" style="1" customWidth="1"/>
    <col min="10991" max="10991" width="0" style="1" hidden="1" customWidth="1"/>
    <col min="10992" max="10992" width="13.42578125" style="1" customWidth="1"/>
    <col min="10993" max="11028" width="0" style="1" hidden="1" customWidth="1"/>
    <col min="11029" max="11043" width="6.7109375" style="1" customWidth="1"/>
    <col min="11044" max="11044" width="9.140625" style="1"/>
    <col min="11045" max="11045" width="10.42578125" style="1" customWidth="1"/>
    <col min="11046" max="11046" width="14.5703125" style="1" customWidth="1"/>
    <col min="11047" max="11082" width="0" style="1" hidden="1" customWidth="1"/>
    <col min="11083" max="11097" width="6.7109375" style="1" customWidth="1"/>
    <col min="11098" max="11244" width="9.140625" style="1"/>
    <col min="11245" max="11245" width="3.85546875" style="1" customWidth="1"/>
    <col min="11246" max="11246" width="10.42578125" style="1" customWidth="1"/>
    <col min="11247" max="11247" width="0" style="1" hidden="1" customWidth="1"/>
    <col min="11248" max="11248" width="13.42578125" style="1" customWidth="1"/>
    <col min="11249" max="11284" width="0" style="1" hidden="1" customWidth="1"/>
    <col min="11285" max="11299" width="6.7109375" style="1" customWidth="1"/>
    <col min="11300" max="11300" width="9.140625" style="1"/>
    <col min="11301" max="11301" width="10.42578125" style="1" customWidth="1"/>
    <col min="11302" max="11302" width="14.5703125" style="1" customWidth="1"/>
    <col min="11303" max="11338" width="0" style="1" hidden="1" customWidth="1"/>
    <col min="11339" max="11353" width="6.7109375" style="1" customWidth="1"/>
    <col min="11354" max="11500" width="9.140625" style="1"/>
    <col min="11501" max="11501" width="3.85546875" style="1" customWidth="1"/>
    <col min="11502" max="11502" width="10.42578125" style="1" customWidth="1"/>
    <col min="11503" max="11503" width="0" style="1" hidden="1" customWidth="1"/>
    <col min="11504" max="11504" width="13.42578125" style="1" customWidth="1"/>
    <col min="11505" max="11540" width="0" style="1" hidden="1" customWidth="1"/>
    <col min="11541" max="11555" width="6.7109375" style="1" customWidth="1"/>
    <col min="11556" max="11556" width="9.140625" style="1"/>
    <col min="11557" max="11557" width="10.42578125" style="1" customWidth="1"/>
    <col min="11558" max="11558" width="14.5703125" style="1" customWidth="1"/>
    <col min="11559" max="11594" width="0" style="1" hidden="1" customWidth="1"/>
    <col min="11595" max="11609" width="6.7109375" style="1" customWidth="1"/>
    <col min="11610" max="11756" width="9.140625" style="1"/>
    <col min="11757" max="11757" width="3.85546875" style="1" customWidth="1"/>
    <col min="11758" max="11758" width="10.42578125" style="1" customWidth="1"/>
    <col min="11759" max="11759" width="0" style="1" hidden="1" customWidth="1"/>
    <col min="11760" max="11760" width="13.42578125" style="1" customWidth="1"/>
    <col min="11761" max="11796" width="0" style="1" hidden="1" customWidth="1"/>
    <col min="11797" max="11811" width="6.7109375" style="1" customWidth="1"/>
    <col min="11812" max="11812" width="9.140625" style="1"/>
    <col min="11813" max="11813" width="10.42578125" style="1" customWidth="1"/>
    <col min="11814" max="11814" width="14.5703125" style="1" customWidth="1"/>
    <col min="11815" max="11850" width="0" style="1" hidden="1" customWidth="1"/>
    <col min="11851" max="11865" width="6.7109375" style="1" customWidth="1"/>
    <col min="11866" max="12012" width="9.140625" style="1"/>
    <col min="12013" max="12013" width="3.85546875" style="1" customWidth="1"/>
    <col min="12014" max="12014" width="10.42578125" style="1" customWidth="1"/>
    <col min="12015" max="12015" width="0" style="1" hidden="1" customWidth="1"/>
    <col min="12016" max="12016" width="13.42578125" style="1" customWidth="1"/>
    <col min="12017" max="12052" width="0" style="1" hidden="1" customWidth="1"/>
    <col min="12053" max="12067" width="6.7109375" style="1" customWidth="1"/>
    <col min="12068" max="12068" width="9.140625" style="1"/>
    <col min="12069" max="12069" width="10.42578125" style="1" customWidth="1"/>
    <col min="12070" max="12070" width="14.5703125" style="1" customWidth="1"/>
    <col min="12071" max="12106" width="0" style="1" hidden="1" customWidth="1"/>
    <col min="12107" max="12121" width="6.7109375" style="1" customWidth="1"/>
    <col min="12122" max="12268" width="9.140625" style="1"/>
    <col min="12269" max="12269" width="3.85546875" style="1" customWidth="1"/>
    <col min="12270" max="12270" width="10.42578125" style="1" customWidth="1"/>
    <col min="12271" max="12271" width="0" style="1" hidden="1" customWidth="1"/>
    <col min="12272" max="12272" width="13.42578125" style="1" customWidth="1"/>
    <col min="12273" max="12308" width="0" style="1" hidden="1" customWidth="1"/>
    <col min="12309" max="12323" width="6.7109375" style="1" customWidth="1"/>
    <col min="12324" max="12324" width="9.140625" style="1"/>
    <col min="12325" max="12325" width="10.42578125" style="1" customWidth="1"/>
    <col min="12326" max="12326" width="14.5703125" style="1" customWidth="1"/>
    <col min="12327" max="12362" width="0" style="1" hidden="1" customWidth="1"/>
    <col min="12363" max="12377" width="6.7109375" style="1" customWidth="1"/>
    <col min="12378" max="12524" width="9.140625" style="1"/>
    <col min="12525" max="12525" width="3.85546875" style="1" customWidth="1"/>
    <col min="12526" max="12526" width="10.42578125" style="1" customWidth="1"/>
    <col min="12527" max="12527" width="0" style="1" hidden="1" customWidth="1"/>
    <col min="12528" max="12528" width="13.42578125" style="1" customWidth="1"/>
    <col min="12529" max="12564" width="0" style="1" hidden="1" customWidth="1"/>
    <col min="12565" max="12579" width="6.7109375" style="1" customWidth="1"/>
    <col min="12580" max="12580" width="9.140625" style="1"/>
    <col min="12581" max="12581" width="10.42578125" style="1" customWidth="1"/>
    <col min="12582" max="12582" width="14.5703125" style="1" customWidth="1"/>
    <col min="12583" max="12618" width="0" style="1" hidden="1" customWidth="1"/>
    <col min="12619" max="12633" width="6.7109375" style="1" customWidth="1"/>
    <col min="12634" max="12780" width="9.140625" style="1"/>
    <col min="12781" max="12781" width="3.85546875" style="1" customWidth="1"/>
    <col min="12782" max="12782" width="10.42578125" style="1" customWidth="1"/>
    <col min="12783" max="12783" width="0" style="1" hidden="1" customWidth="1"/>
    <col min="12784" max="12784" width="13.42578125" style="1" customWidth="1"/>
    <col min="12785" max="12820" width="0" style="1" hidden="1" customWidth="1"/>
    <col min="12821" max="12835" width="6.7109375" style="1" customWidth="1"/>
    <col min="12836" max="12836" width="9.140625" style="1"/>
    <col min="12837" max="12837" width="10.42578125" style="1" customWidth="1"/>
    <col min="12838" max="12838" width="14.5703125" style="1" customWidth="1"/>
    <col min="12839" max="12874" width="0" style="1" hidden="1" customWidth="1"/>
    <col min="12875" max="12889" width="6.7109375" style="1" customWidth="1"/>
    <col min="12890" max="13036" width="9.140625" style="1"/>
    <col min="13037" max="13037" width="3.85546875" style="1" customWidth="1"/>
    <col min="13038" max="13038" width="10.42578125" style="1" customWidth="1"/>
    <col min="13039" max="13039" width="0" style="1" hidden="1" customWidth="1"/>
    <col min="13040" max="13040" width="13.42578125" style="1" customWidth="1"/>
    <col min="13041" max="13076" width="0" style="1" hidden="1" customWidth="1"/>
    <col min="13077" max="13091" width="6.7109375" style="1" customWidth="1"/>
    <col min="13092" max="13092" width="9.140625" style="1"/>
    <col min="13093" max="13093" width="10.42578125" style="1" customWidth="1"/>
    <col min="13094" max="13094" width="14.5703125" style="1" customWidth="1"/>
    <col min="13095" max="13130" width="0" style="1" hidden="1" customWidth="1"/>
    <col min="13131" max="13145" width="6.7109375" style="1" customWidth="1"/>
    <col min="13146" max="13292" width="9.140625" style="1"/>
    <col min="13293" max="13293" width="3.85546875" style="1" customWidth="1"/>
    <col min="13294" max="13294" width="10.42578125" style="1" customWidth="1"/>
    <col min="13295" max="13295" width="0" style="1" hidden="1" customWidth="1"/>
    <col min="13296" max="13296" width="13.42578125" style="1" customWidth="1"/>
    <col min="13297" max="13332" width="0" style="1" hidden="1" customWidth="1"/>
    <col min="13333" max="13347" width="6.7109375" style="1" customWidth="1"/>
    <col min="13348" max="13348" width="9.140625" style="1"/>
    <col min="13349" max="13349" width="10.42578125" style="1" customWidth="1"/>
    <col min="13350" max="13350" width="14.5703125" style="1" customWidth="1"/>
    <col min="13351" max="13386" width="0" style="1" hidden="1" customWidth="1"/>
    <col min="13387" max="13401" width="6.7109375" style="1" customWidth="1"/>
    <col min="13402" max="13548" width="9.140625" style="1"/>
    <col min="13549" max="13549" width="3.85546875" style="1" customWidth="1"/>
    <col min="13550" max="13550" width="10.42578125" style="1" customWidth="1"/>
    <col min="13551" max="13551" width="0" style="1" hidden="1" customWidth="1"/>
    <col min="13552" max="13552" width="13.42578125" style="1" customWidth="1"/>
    <col min="13553" max="13588" width="0" style="1" hidden="1" customWidth="1"/>
    <col min="13589" max="13603" width="6.7109375" style="1" customWidth="1"/>
    <col min="13604" max="13604" width="9.140625" style="1"/>
    <col min="13605" max="13605" width="10.42578125" style="1" customWidth="1"/>
    <col min="13606" max="13606" width="14.5703125" style="1" customWidth="1"/>
    <col min="13607" max="13642" width="0" style="1" hidden="1" customWidth="1"/>
    <col min="13643" max="13657" width="6.7109375" style="1" customWidth="1"/>
    <col min="13658" max="13804" width="9.140625" style="1"/>
    <col min="13805" max="13805" width="3.85546875" style="1" customWidth="1"/>
    <col min="13806" max="13806" width="10.42578125" style="1" customWidth="1"/>
    <col min="13807" max="13807" width="0" style="1" hidden="1" customWidth="1"/>
    <col min="13808" max="13808" width="13.42578125" style="1" customWidth="1"/>
    <col min="13809" max="13844" width="0" style="1" hidden="1" customWidth="1"/>
    <col min="13845" max="13859" width="6.7109375" style="1" customWidth="1"/>
    <col min="13860" max="13860" width="9.140625" style="1"/>
    <col min="13861" max="13861" width="10.42578125" style="1" customWidth="1"/>
    <col min="13862" max="13862" width="14.5703125" style="1" customWidth="1"/>
    <col min="13863" max="13898" width="0" style="1" hidden="1" customWidth="1"/>
    <col min="13899" max="13913" width="6.7109375" style="1" customWidth="1"/>
    <col min="13914" max="14060" width="9.140625" style="1"/>
    <col min="14061" max="14061" width="3.85546875" style="1" customWidth="1"/>
    <col min="14062" max="14062" width="10.42578125" style="1" customWidth="1"/>
    <col min="14063" max="14063" width="0" style="1" hidden="1" customWidth="1"/>
    <col min="14064" max="14064" width="13.42578125" style="1" customWidth="1"/>
    <col min="14065" max="14100" width="0" style="1" hidden="1" customWidth="1"/>
    <col min="14101" max="14115" width="6.7109375" style="1" customWidth="1"/>
    <col min="14116" max="14116" width="9.140625" style="1"/>
    <col min="14117" max="14117" width="10.42578125" style="1" customWidth="1"/>
    <col min="14118" max="14118" width="14.5703125" style="1" customWidth="1"/>
    <col min="14119" max="14154" width="0" style="1" hidden="1" customWidth="1"/>
    <col min="14155" max="14169" width="6.7109375" style="1" customWidth="1"/>
    <col min="14170" max="14316" width="9.140625" style="1"/>
    <col min="14317" max="14317" width="3.85546875" style="1" customWidth="1"/>
    <col min="14318" max="14318" width="10.42578125" style="1" customWidth="1"/>
    <col min="14319" max="14319" width="0" style="1" hidden="1" customWidth="1"/>
    <col min="14320" max="14320" width="13.42578125" style="1" customWidth="1"/>
    <col min="14321" max="14356" width="0" style="1" hidden="1" customWidth="1"/>
    <col min="14357" max="14371" width="6.7109375" style="1" customWidth="1"/>
    <col min="14372" max="14372" width="9.140625" style="1"/>
    <col min="14373" max="14373" width="10.42578125" style="1" customWidth="1"/>
    <col min="14374" max="14374" width="14.5703125" style="1" customWidth="1"/>
    <col min="14375" max="14410" width="0" style="1" hidden="1" customWidth="1"/>
    <col min="14411" max="14425" width="6.7109375" style="1" customWidth="1"/>
    <col min="14426" max="14572" width="9.140625" style="1"/>
    <col min="14573" max="14573" width="3.85546875" style="1" customWidth="1"/>
    <col min="14574" max="14574" width="10.42578125" style="1" customWidth="1"/>
    <col min="14575" max="14575" width="0" style="1" hidden="1" customWidth="1"/>
    <col min="14576" max="14576" width="13.42578125" style="1" customWidth="1"/>
    <col min="14577" max="14612" width="0" style="1" hidden="1" customWidth="1"/>
    <col min="14613" max="14627" width="6.7109375" style="1" customWidth="1"/>
    <col min="14628" max="14628" width="9.140625" style="1"/>
    <col min="14629" max="14629" width="10.42578125" style="1" customWidth="1"/>
    <col min="14630" max="14630" width="14.5703125" style="1" customWidth="1"/>
    <col min="14631" max="14666" width="0" style="1" hidden="1" customWidth="1"/>
    <col min="14667" max="14681" width="6.7109375" style="1" customWidth="1"/>
    <col min="14682" max="14828" width="9.140625" style="1"/>
    <col min="14829" max="14829" width="3.85546875" style="1" customWidth="1"/>
    <col min="14830" max="14830" width="10.42578125" style="1" customWidth="1"/>
    <col min="14831" max="14831" width="0" style="1" hidden="1" customWidth="1"/>
    <col min="14832" max="14832" width="13.42578125" style="1" customWidth="1"/>
    <col min="14833" max="14868" width="0" style="1" hidden="1" customWidth="1"/>
    <col min="14869" max="14883" width="6.7109375" style="1" customWidth="1"/>
    <col min="14884" max="14884" width="9.140625" style="1"/>
    <col min="14885" max="14885" width="10.42578125" style="1" customWidth="1"/>
    <col min="14886" max="14886" width="14.5703125" style="1" customWidth="1"/>
    <col min="14887" max="14922" width="0" style="1" hidden="1" customWidth="1"/>
    <col min="14923" max="14937" width="6.7109375" style="1" customWidth="1"/>
    <col min="14938" max="15084" width="9.140625" style="1"/>
    <col min="15085" max="15085" width="3.85546875" style="1" customWidth="1"/>
    <col min="15086" max="15086" width="10.42578125" style="1" customWidth="1"/>
    <col min="15087" max="15087" width="0" style="1" hidden="1" customWidth="1"/>
    <col min="15088" max="15088" width="13.42578125" style="1" customWidth="1"/>
    <col min="15089" max="15124" width="0" style="1" hidden="1" customWidth="1"/>
    <col min="15125" max="15139" width="6.7109375" style="1" customWidth="1"/>
    <col min="15140" max="15140" width="9.140625" style="1"/>
    <col min="15141" max="15141" width="10.42578125" style="1" customWidth="1"/>
    <col min="15142" max="15142" width="14.5703125" style="1" customWidth="1"/>
    <col min="15143" max="15178" width="0" style="1" hidden="1" customWidth="1"/>
    <col min="15179" max="15193" width="6.7109375" style="1" customWidth="1"/>
    <col min="15194" max="15340" width="9.140625" style="1"/>
    <col min="15341" max="15341" width="3.85546875" style="1" customWidth="1"/>
    <col min="15342" max="15342" width="10.42578125" style="1" customWidth="1"/>
    <col min="15343" max="15343" width="0" style="1" hidden="1" customWidth="1"/>
    <col min="15344" max="15344" width="13.42578125" style="1" customWidth="1"/>
    <col min="15345" max="15380" width="0" style="1" hidden="1" customWidth="1"/>
    <col min="15381" max="15395" width="6.7109375" style="1" customWidth="1"/>
    <col min="15396" max="15396" width="9.140625" style="1"/>
    <col min="15397" max="15397" width="10.42578125" style="1" customWidth="1"/>
    <col min="15398" max="15398" width="14.5703125" style="1" customWidth="1"/>
    <col min="15399" max="15434" width="0" style="1" hidden="1" customWidth="1"/>
    <col min="15435" max="15449" width="6.7109375" style="1" customWidth="1"/>
    <col min="15450" max="15596" width="9.140625" style="1"/>
    <col min="15597" max="15597" width="3.85546875" style="1" customWidth="1"/>
    <col min="15598" max="15598" width="10.42578125" style="1" customWidth="1"/>
    <col min="15599" max="15599" width="0" style="1" hidden="1" customWidth="1"/>
    <col min="15600" max="15600" width="13.42578125" style="1" customWidth="1"/>
    <col min="15601" max="15636" width="0" style="1" hidden="1" customWidth="1"/>
    <col min="15637" max="15651" width="6.7109375" style="1" customWidth="1"/>
    <col min="15652" max="15652" width="9.140625" style="1"/>
    <col min="15653" max="15653" width="10.42578125" style="1" customWidth="1"/>
    <col min="15654" max="15654" width="14.5703125" style="1" customWidth="1"/>
    <col min="15655" max="15690" width="0" style="1" hidden="1" customWidth="1"/>
    <col min="15691" max="15705" width="6.7109375" style="1" customWidth="1"/>
    <col min="15706" max="15852" width="9.140625" style="1"/>
    <col min="15853" max="15853" width="3.85546875" style="1" customWidth="1"/>
    <col min="15854" max="15854" width="10.42578125" style="1" customWidth="1"/>
    <col min="15855" max="15855" width="0" style="1" hidden="1" customWidth="1"/>
    <col min="15856" max="15856" width="13.42578125" style="1" customWidth="1"/>
    <col min="15857" max="15892" width="0" style="1" hidden="1" customWidth="1"/>
    <col min="15893" max="15907" width="6.7109375" style="1" customWidth="1"/>
    <col min="15908" max="15908" width="9.140625" style="1"/>
    <col min="15909" max="15909" width="10.42578125" style="1" customWidth="1"/>
    <col min="15910" max="15910" width="14.5703125" style="1" customWidth="1"/>
    <col min="15911" max="15946" width="0" style="1" hidden="1" customWidth="1"/>
    <col min="15947" max="15961" width="6.7109375" style="1" customWidth="1"/>
    <col min="15962" max="16108" width="9.140625" style="1"/>
    <col min="16109" max="16109" width="3.85546875" style="1" customWidth="1"/>
    <col min="16110" max="16110" width="10.42578125" style="1" customWidth="1"/>
    <col min="16111" max="16111" width="0" style="1" hidden="1" customWidth="1"/>
    <col min="16112" max="16112" width="13.42578125" style="1" customWidth="1"/>
    <col min="16113" max="16148" width="0" style="1" hidden="1" customWidth="1"/>
    <col min="16149" max="16163" width="6.7109375" style="1" customWidth="1"/>
    <col min="16164" max="16164" width="9.140625" style="1"/>
    <col min="16165" max="16165" width="10.42578125" style="1" customWidth="1"/>
    <col min="16166" max="16166" width="14.5703125" style="1" customWidth="1"/>
    <col min="16167" max="16202" width="0" style="1" hidden="1" customWidth="1"/>
    <col min="16203" max="16217" width="6.7109375" style="1" customWidth="1"/>
    <col min="16218" max="16384" width="9.140625" style="1"/>
  </cols>
  <sheetData>
    <row r="2" spans="1:125" ht="15" customHeight="1" x14ac:dyDescent="0.25">
      <c r="A2" s="60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1:125" ht="13.5" customHeight="1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7"/>
    </row>
    <row r="4" spans="1:125" ht="15" customHeight="1" x14ac:dyDescent="0.25">
      <c r="A4" s="16"/>
      <c r="B4" s="21" t="s">
        <v>129</v>
      </c>
      <c r="C4" s="2"/>
      <c r="D4" s="2"/>
      <c r="E4" s="2"/>
      <c r="AI4" s="17"/>
    </row>
    <row r="5" spans="1:125" ht="15" customHeight="1" x14ac:dyDescent="0.25">
      <c r="A5" s="16"/>
      <c r="B5" s="28" t="s">
        <v>79</v>
      </c>
      <c r="C5" s="2"/>
      <c r="D5" s="2"/>
      <c r="E5" s="2"/>
      <c r="L5" s="27"/>
      <c r="AI5" s="17"/>
      <c r="AK5" s="27" t="s">
        <v>82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125" ht="13.5" customHeight="1" thickBot="1" x14ac:dyDescent="0.25">
      <c r="A6" s="1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7"/>
      <c r="AK6" s="27" t="s">
        <v>57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125" ht="13.5" customHeight="1" thickTop="1" x14ac:dyDescent="0.2">
      <c r="A7" s="16"/>
      <c r="C7" s="2"/>
      <c r="D7" s="2"/>
      <c r="E7" s="2"/>
      <c r="F7" s="2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72</v>
      </c>
      <c r="M7" s="5" t="s">
        <v>71</v>
      </c>
      <c r="N7" s="25" t="s">
        <v>70</v>
      </c>
      <c r="O7" s="5" t="s">
        <v>69</v>
      </c>
      <c r="P7" s="5" t="s">
        <v>68</v>
      </c>
      <c r="Q7" s="5" t="s">
        <v>39</v>
      </c>
      <c r="R7" s="5" t="s">
        <v>38</v>
      </c>
      <c r="S7" s="5" t="s">
        <v>37</v>
      </c>
      <c r="T7" s="5" t="s">
        <v>36</v>
      </c>
      <c r="U7" s="5" t="s">
        <v>35</v>
      </c>
      <c r="V7" s="5" t="s">
        <v>33</v>
      </c>
      <c r="W7" s="5" t="s">
        <v>32</v>
      </c>
      <c r="X7" s="5" t="s">
        <v>31</v>
      </c>
      <c r="Y7" s="5" t="s">
        <v>30</v>
      </c>
      <c r="Z7" s="5" t="s">
        <v>29</v>
      </c>
      <c r="AA7" s="5" t="s">
        <v>28</v>
      </c>
      <c r="AB7" s="5" t="s">
        <v>27</v>
      </c>
      <c r="AC7" s="5" t="s">
        <v>89</v>
      </c>
      <c r="AD7" s="5" t="s">
        <v>95</v>
      </c>
      <c r="AE7" s="5" t="s">
        <v>98</v>
      </c>
      <c r="AF7" s="5" t="s">
        <v>101</v>
      </c>
      <c r="AG7" s="5" t="s">
        <v>104</v>
      </c>
      <c r="AH7" s="5" t="s">
        <v>109</v>
      </c>
      <c r="AI7" s="31"/>
      <c r="AM7" s="55" t="s">
        <v>40</v>
      </c>
      <c r="AN7" s="55"/>
      <c r="AO7" s="55"/>
      <c r="AP7" s="55" t="s">
        <v>41</v>
      </c>
      <c r="AQ7" s="55"/>
      <c r="AR7" s="55"/>
      <c r="AS7" s="55" t="s">
        <v>42</v>
      </c>
      <c r="AT7" s="55"/>
      <c r="AU7" s="55"/>
      <c r="AV7" s="55" t="s">
        <v>43</v>
      </c>
      <c r="AW7" s="55"/>
      <c r="AX7" s="55"/>
      <c r="AY7" s="55" t="s">
        <v>44</v>
      </c>
      <c r="AZ7" s="55"/>
      <c r="BA7" s="55"/>
      <c r="BB7" s="55" t="s">
        <v>45</v>
      </c>
      <c r="BC7" s="55"/>
      <c r="BD7" s="55"/>
      <c r="BE7" s="55" t="s">
        <v>46</v>
      </c>
      <c r="BF7" s="55"/>
      <c r="BG7" s="55"/>
      <c r="BH7" s="55" t="s">
        <v>47</v>
      </c>
      <c r="BI7" s="55"/>
      <c r="BJ7" s="55"/>
      <c r="BK7" s="55" t="s">
        <v>48</v>
      </c>
      <c r="BL7" s="55"/>
      <c r="BM7" s="55"/>
      <c r="BN7" s="55" t="s">
        <v>49</v>
      </c>
      <c r="BO7" s="55"/>
      <c r="BP7" s="55"/>
      <c r="BQ7" s="55" t="s">
        <v>50</v>
      </c>
      <c r="BR7" s="55"/>
      <c r="BS7" s="55"/>
      <c r="BT7" s="55" t="s">
        <v>51</v>
      </c>
      <c r="BU7" s="55"/>
      <c r="BV7" s="55"/>
      <c r="BW7" s="55" t="s">
        <v>52</v>
      </c>
      <c r="BX7" s="55"/>
      <c r="BY7" s="55"/>
      <c r="BZ7" s="55" t="s">
        <v>53</v>
      </c>
      <c r="CA7" s="55"/>
      <c r="CB7" s="55"/>
      <c r="CC7" s="55" t="s">
        <v>54</v>
      </c>
      <c r="CD7" s="55"/>
      <c r="CE7" s="55"/>
      <c r="CF7" s="55" t="s">
        <v>55</v>
      </c>
      <c r="CG7" s="55"/>
      <c r="CH7" s="55"/>
      <c r="CI7" s="55" t="s">
        <v>26</v>
      </c>
      <c r="CJ7" s="55"/>
      <c r="CK7" s="55"/>
      <c r="CL7" s="55" t="s">
        <v>90</v>
      </c>
      <c r="CM7" s="55"/>
      <c r="CN7" s="55"/>
      <c r="CO7" s="55" t="s">
        <v>96</v>
      </c>
      <c r="CP7" s="55"/>
      <c r="CQ7" s="55"/>
      <c r="CR7" s="55" t="s">
        <v>100</v>
      </c>
      <c r="CS7" s="55"/>
      <c r="CT7" s="55"/>
      <c r="CU7" s="55" t="s">
        <v>103</v>
      </c>
      <c r="CV7" s="55"/>
      <c r="CW7" s="55"/>
      <c r="CX7" s="55" t="s">
        <v>105</v>
      </c>
      <c r="CY7" s="55"/>
      <c r="CZ7" s="55"/>
      <c r="DA7" s="55" t="s">
        <v>107</v>
      </c>
      <c r="DB7" s="55"/>
      <c r="DC7" s="55"/>
      <c r="DD7" s="55" t="s">
        <v>111</v>
      </c>
      <c r="DE7" s="55"/>
      <c r="DF7" s="55"/>
      <c r="DG7" s="55" t="s">
        <v>114</v>
      </c>
      <c r="DH7" s="55"/>
      <c r="DI7" s="55"/>
      <c r="DJ7" s="55" t="s">
        <v>119</v>
      </c>
      <c r="DK7" s="55"/>
      <c r="DL7" s="55"/>
      <c r="DM7" s="55" t="s">
        <v>123</v>
      </c>
      <c r="DN7" s="55"/>
      <c r="DO7" s="55"/>
      <c r="DP7" s="55" t="s">
        <v>127</v>
      </c>
      <c r="DQ7" s="55"/>
      <c r="DR7" s="55"/>
      <c r="DS7" s="55" t="s">
        <v>131</v>
      </c>
      <c r="DT7" s="55"/>
      <c r="DU7" s="55"/>
    </row>
    <row r="8" spans="1:125" ht="13.5" customHeight="1" x14ac:dyDescent="0.2">
      <c r="A8" s="16"/>
      <c r="C8" s="2"/>
      <c r="D8" s="2"/>
      <c r="E8" s="2"/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5" t="s">
        <v>34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  <c r="AD8" s="5" t="s">
        <v>34</v>
      </c>
      <c r="AE8" s="5" t="s">
        <v>34</v>
      </c>
      <c r="AF8" s="5" t="s">
        <v>34</v>
      </c>
      <c r="AG8" s="5" t="s">
        <v>34</v>
      </c>
      <c r="AH8" s="5" t="s">
        <v>34</v>
      </c>
      <c r="AI8" s="31"/>
      <c r="AM8" s="55" t="s">
        <v>1</v>
      </c>
      <c r="AN8" s="55"/>
      <c r="AO8" s="55"/>
      <c r="AP8" s="55" t="s">
        <v>2</v>
      </c>
      <c r="AQ8" s="55"/>
      <c r="AR8" s="55"/>
      <c r="AS8" s="55" t="s">
        <v>3</v>
      </c>
      <c r="AT8" s="55"/>
      <c r="AU8" s="55"/>
      <c r="AV8" s="55" t="s">
        <v>4</v>
      </c>
      <c r="AW8" s="55"/>
      <c r="AX8" s="55"/>
      <c r="AY8" s="55" t="s">
        <v>5</v>
      </c>
      <c r="AZ8" s="55"/>
      <c r="BA8" s="55"/>
      <c r="BB8" s="55" t="s">
        <v>6</v>
      </c>
      <c r="BC8" s="55"/>
      <c r="BD8" s="55"/>
      <c r="BE8" s="55" t="s">
        <v>7</v>
      </c>
      <c r="BF8" s="55"/>
      <c r="BG8" s="55"/>
      <c r="BH8" s="55" t="s">
        <v>8</v>
      </c>
      <c r="BI8" s="55"/>
      <c r="BJ8" s="55"/>
      <c r="BK8" s="55" t="s">
        <v>9</v>
      </c>
      <c r="BL8" s="55"/>
      <c r="BM8" s="55"/>
      <c r="BN8" s="55" t="s">
        <v>10</v>
      </c>
      <c r="BO8" s="55"/>
      <c r="BP8" s="55"/>
      <c r="BQ8" s="55" t="s">
        <v>11</v>
      </c>
      <c r="BR8" s="55"/>
      <c r="BS8" s="55"/>
      <c r="BT8" s="55" t="s">
        <v>12</v>
      </c>
      <c r="BU8" s="55"/>
      <c r="BV8" s="55"/>
      <c r="BW8" s="55" t="s">
        <v>13</v>
      </c>
      <c r="BX8" s="55"/>
      <c r="BY8" s="55"/>
      <c r="BZ8" s="55" t="s">
        <v>14</v>
      </c>
      <c r="CA8" s="55"/>
      <c r="CB8" s="55"/>
      <c r="CC8" s="55" t="s">
        <v>15</v>
      </c>
      <c r="CD8" s="55"/>
      <c r="CE8" s="55"/>
      <c r="CF8" s="55" t="s">
        <v>16</v>
      </c>
      <c r="CG8" s="55"/>
      <c r="CH8" s="55"/>
      <c r="CI8" s="55" t="s">
        <v>17</v>
      </c>
      <c r="CJ8" s="55"/>
      <c r="CK8" s="55"/>
      <c r="CL8" s="55" t="s">
        <v>91</v>
      </c>
      <c r="CM8" s="55"/>
      <c r="CN8" s="55"/>
      <c r="CO8" s="55" t="s">
        <v>97</v>
      </c>
      <c r="CP8" s="55"/>
      <c r="CQ8" s="55"/>
      <c r="CR8" s="55" t="s">
        <v>99</v>
      </c>
      <c r="CS8" s="55"/>
      <c r="CT8" s="55"/>
      <c r="CU8" s="55" t="s">
        <v>102</v>
      </c>
      <c r="CV8" s="55"/>
      <c r="CW8" s="55"/>
      <c r="CX8" s="55" t="s">
        <v>106</v>
      </c>
      <c r="CY8" s="55"/>
      <c r="CZ8" s="55"/>
      <c r="DA8" s="55" t="s">
        <v>108</v>
      </c>
      <c r="DB8" s="55"/>
      <c r="DC8" s="55"/>
      <c r="DD8" s="55" t="s">
        <v>112</v>
      </c>
      <c r="DE8" s="55"/>
      <c r="DF8" s="55"/>
      <c r="DG8" s="55" t="s">
        <v>115</v>
      </c>
      <c r="DH8" s="55"/>
      <c r="DI8" s="55"/>
      <c r="DJ8" s="55" t="s">
        <v>120</v>
      </c>
      <c r="DK8" s="55"/>
      <c r="DL8" s="55"/>
      <c r="DM8" s="55" t="s">
        <v>124</v>
      </c>
      <c r="DN8" s="55"/>
      <c r="DO8" s="55"/>
      <c r="DP8" s="55" t="s">
        <v>128</v>
      </c>
      <c r="DQ8" s="55"/>
      <c r="DR8" s="55"/>
      <c r="DS8" s="55" t="s">
        <v>132</v>
      </c>
      <c r="DT8" s="55"/>
      <c r="DU8" s="55"/>
    </row>
    <row r="9" spans="1:125" ht="13.5" customHeight="1" x14ac:dyDescent="0.2">
      <c r="A9" s="16"/>
      <c r="B9" s="12"/>
      <c r="C9" s="4"/>
      <c r="D9" s="4"/>
      <c r="E9" s="4"/>
      <c r="F9" s="22" t="s">
        <v>72</v>
      </c>
      <c r="G9" s="22" t="s">
        <v>71</v>
      </c>
      <c r="H9" s="22" t="s">
        <v>70</v>
      </c>
      <c r="I9" s="22" t="s">
        <v>69</v>
      </c>
      <c r="J9" s="22" t="s">
        <v>68</v>
      </c>
      <c r="K9" s="22" t="s">
        <v>39</v>
      </c>
      <c r="L9" s="22" t="s">
        <v>38</v>
      </c>
      <c r="M9" s="22" t="s">
        <v>37</v>
      </c>
      <c r="N9" s="22" t="s">
        <v>36</v>
      </c>
      <c r="O9" s="22" t="s">
        <v>35</v>
      </c>
      <c r="P9" s="22" t="s">
        <v>33</v>
      </c>
      <c r="Q9" s="22" t="s">
        <v>32</v>
      </c>
      <c r="R9" s="22" t="s">
        <v>31</v>
      </c>
      <c r="S9" s="22" t="s">
        <v>30</v>
      </c>
      <c r="T9" s="22" t="s">
        <v>29</v>
      </c>
      <c r="U9" s="22" t="s">
        <v>28</v>
      </c>
      <c r="V9" s="22" t="s">
        <v>27</v>
      </c>
      <c r="W9" s="22" t="s">
        <v>89</v>
      </c>
      <c r="X9" s="22" t="s">
        <v>95</v>
      </c>
      <c r="Y9" s="22" t="s">
        <v>98</v>
      </c>
      <c r="Z9" s="22" t="s">
        <v>101</v>
      </c>
      <c r="AA9" s="22" t="s">
        <v>104</v>
      </c>
      <c r="AB9" s="22" t="s">
        <v>109</v>
      </c>
      <c r="AC9" s="22" t="s">
        <v>110</v>
      </c>
      <c r="AD9" s="22" t="s">
        <v>113</v>
      </c>
      <c r="AE9" s="22" t="s">
        <v>118</v>
      </c>
      <c r="AF9" s="22" t="s">
        <v>125</v>
      </c>
      <c r="AG9" s="22" t="s">
        <v>126</v>
      </c>
      <c r="AH9" s="22" t="s">
        <v>130</v>
      </c>
      <c r="AI9" s="32"/>
      <c r="AJ9" s="5"/>
      <c r="AK9" s="5"/>
      <c r="AL9" s="5"/>
      <c r="AM9" s="5" t="s">
        <v>24</v>
      </c>
      <c r="AN9" s="5" t="s">
        <v>25</v>
      </c>
      <c r="AO9" s="5" t="s">
        <v>18</v>
      </c>
      <c r="AP9" s="5" t="s">
        <v>24</v>
      </c>
      <c r="AQ9" s="5" t="s">
        <v>25</v>
      </c>
      <c r="AR9" s="5" t="s">
        <v>18</v>
      </c>
      <c r="AS9" s="5" t="s">
        <v>24</v>
      </c>
      <c r="AT9" s="5" t="s">
        <v>25</v>
      </c>
      <c r="AU9" s="5" t="s">
        <v>18</v>
      </c>
      <c r="AV9" s="5" t="s">
        <v>24</v>
      </c>
      <c r="AW9" s="5" t="s">
        <v>25</v>
      </c>
      <c r="AX9" s="5" t="s">
        <v>18</v>
      </c>
      <c r="AY9" s="5" t="s">
        <v>24</v>
      </c>
      <c r="AZ9" s="5" t="s">
        <v>25</v>
      </c>
      <c r="BA9" s="5" t="s">
        <v>18</v>
      </c>
      <c r="BB9" s="5" t="s">
        <v>24</v>
      </c>
      <c r="BC9" s="5" t="s">
        <v>25</v>
      </c>
      <c r="BD9" s="5" t="s">
        <v>18</v>
      </c>
      <c r="BE9" s="5" t="s">
        <v>24</v>
      </c>
      <c r="BF9" s="5" t="s">
        <v>25</v>
      </c>
      <c r="BG9" s="5" t="s">
        <v>18</v>
      </c>
      <c r="BH9" s="5" t="s">
        <v>24</v>
      </c>
      <c r="BI9" s="5" t="s">
        <v>25</v>
      </c>
      <c r="BJ9" s="5" t="s">
        <v>18</v>
      </c>
      <c r="BK9" s="5" t="s">
        <v>24</v>
      </c>
      <c r="BL9" s="5" t="s">
        <v>25</v>
      </c>
      <c r="BM9" s="5" t="s">
        <v>18</v>
      </c>
      <c r="BN9" s="5" t="s">
        <v>24</v>
      </c>
      <c r="BO9" s="5" t="s">
        <v>25</v>
      </c>
      <c r="BP9" s="5" t="s">
        <v>18</v>
      </c>
      <c r="BQ9" s="5" t="s">
        <v>24</v>
      </c>
      <c r="BR9" s="5" t="s">
        <v>25</v>
      </c>
      <c r="BS9" s="5" t="s">
        <v>18</v>
      </c>
      <c r="BT9" s="5" t="s">
        <v>24</v>
      </c>
      <c r="BU9" s="5" t="s">
        <v>25</v>
      </c>
      <c r="BV9" s="5" t="s">
        <v>18</v>
      </c>
      <c r="BW9" s="5" t="s">
        <v>24</v>
      </c>
      <c r="BX9" s="5" t="s">
        <v>25</v>
      </c>
      <c r="BY9" s="5" t="s">
        <v>18</v>
      </c>
      <c r="BZ9" s="5" t="s">
        <v>24</v>
      </c>
      <c r="CA9" s="5" t="s">
        <v>25</v>
      </c>
      <c r="CB9" s="5" t="s">
        <v>18</v>
      </c>
      <c r="CC9" s="5" t="s">
        <v>24</v>
      </c>
      <c r="CD9" s="5" t="s">
        <v>25</v>
      </c>
      <c r="CE9" s="5" t="s">
        <v>18</v>
      </c>
      <c r="CF9" s="5" t="s">
        <v>24</v>
      </c>
      <c r="CG9" s="5" t="s">
        <v>25</v>
      </c>
      <c r="CH9" s="5" t="s">
        <v>18</v>
      </c>
      <c r="CI9" s="5" t="s">
        <v>24</v>
      </c>
      <c r="CJ9" s="5" t="s">
        <v>25</v>
      </c>
      <c r="CK9" s="5" t="s">
        <v>18</v>
      </c>
      <c r="CL9" s="5" t="s">
        <v>24</v>
      </c>
      <c r="CM9" s="5" t="s">
        <v>25</v>
      </c>
      <c r="CN9" s="5" t="s">
        <v>18</v>
      </c>
      <c r="CO9" s="5" t="s">
        <v>24</v>
      </c>
      <c r="CP9" s="5" t="s">
        <v>25</v>
      </c>
      <c r="CQ9" s="5" t="s">
        <v>18</v>
      </c>
      <c r="CR9" s="5" t="s">
        <v>24</v>
      </c>
      <c r="CS9" s="5" t="s">
        <v>25</v>
      </c>
      <c r="CT9" s="5" t="s">
        <v>18</v>
      </c>
      <c r="CU9" s="5" t="s">
        <v>24</v>
      </c>
      <c r="CV9" s="5" t="s">
        <v>25</v>
      </c>
      <c r="CW9" s="5" t="s">
        <v>18</v>
      </c>
      <c r="CX9" s="5" t="s">
        <v>24</v>
      </c>
      <c r="CY9" s="5" t="s">
        <v>25</v>
      </c>
      <c r="CZ9" s="5" t="s">
        <v>18</v>
      </c>
      <c r="DA9" s="5" t="s">
        <v>24</v>
      </c>
      <c r="DB9" s="5" t="s">
        <v>25</v>
      </c>
      <c r="DC9" s="5" t="s">
        <v>18</v>
      </c>
      <c r="DD9" s="5" t="s">
        <v>24</v>
      </c>
      <c r="DE9" s="5" t="s">
        <v>25</v>
      </c>
      <c r="DF9" s="5" t="s">
        <v>18</v>
      </c>
      <c r="DG9" s="5" t="s">
        <v>24</v>
      </c>
      <c r="DH9" s="5" t="s">
        <v>25</v>
      </c>
      <c r="DI9" s="5" t="s">
        <v>18</v>
      </c>
      <c r="DJ9" s="5" t="s">
        <v>24</v>
      </c>
      <c r="DK9" s="5" t="s">
        <v>25</v>
      </c>
      <c r="DL9" s="5" t="s">
        <v>18</v>
      </c>
      <c r="DM9" s="5" t="s">
        <v>24</v>
      </c>
      <c r="DN9" s="5" t="s">
        <v>25</v>
      </c>
      <c r="DO9" s="5" t="s">
        <v>18</v>
      </c>
      <c r="DP9" s="5" t="s">
        <v>24</v>
      </c>
      <c r="DQ9" s="5" t="s">
        <v>25</v>
      </c>
      <c r="DR9" s="5" t="s">
        <v>18</v>
      </c>
      <c r="DS9" s="5" t="s">
        <v>24</v>
      </c>
      <c r="DT9" s="5" t="s">
        <v>25</v>
      </c>
      <c r="DU9" s="5" t="s">
        <v>18</v>
      </c>
    </row>
    <row r="10" spans="1:125" ht="13.5" customHeight="1" x14ac:dyDescent="0.2">
      <c r="A10" s="16"/>
      <c r="F10" s="6"/>
      <c r="G10" s="6"/>
      <c r="AI10" s="17"/>
      <c r="AM10" s="39"/>
      <c r="AN10" s="39"/>
      <c r="AO10" s="39"/>
      <c r="AP10" s="39"/>
      <c r="AQ10" s="39"/>
      <c r="AR10" s="39"/>
      <c r="AS10" s="39"/>
      <c r="AT10" s="39"/>
    </row>
    <row r="11" spans="1:125" ht="13.5" customHeight="1" x14ac:dyDescent="0.2">
      <c r="A11" s="16"/>
      <c r="B11" s="30" t="s">
        <v>23</v>
      </c>
      <c r="C11" s="29"/>
      <c r="D11" s="29"/>
      <c r="E11" s="29"/>
      <c r="F11" s="29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17"/>
      <c r="AM11" s="39"/>
      <c r="AN11" s="39"/>
      <c r="AO11" s="39"/>
      <c r="AP11" s="39"/>
      <c r="AQ11" s="39"/>
      <c r="AR11" s="39"/>
      <c r="AS11" s="39"/>
      <c r="AT11" s="39"/>
    </row>
    <row r="12" spans="1:125" ht="13.5" customHeight="1" x14ac:dyDescent="0.25">
      <c r="A12" s="16"/>
      <c r="C12" s="2" t="s">
        <v>19</v>
      </c>
      <c r="F12" s="7"/>
      <c r="G12" s="7"/>
      <c r="H12" s="7"/>
      <c r="I12" s="7"/>
      <c r="J12" s="7"/>
      <c r="K12" s="7"/>
      <c r="L12" s="7"/>
      <c r="M12" s="6"/>
      <c r="N12" s="6"/>
      <c r="O12" s="7"/>
      <c r="P12" s="7"/>
      <c r="Q12" s="7"/>
      <c r="R12" s="7"/>
      <c r="S12" s="7"/>
      <c r="T12" s="6"/>
      <c r="U12" s="6"/>
      <c r="V12" s="6"/>
      <c r="W12"/>
      <c r="X12"/>
      <c r="Y12"/>
      <c r="Z12"/>
      <c r="AA12"/>
      <c r="AB12"/>
      <c r="AC12"/>
      <c r="AD12"/>
      <c r="AE12"/>
      <c r="AF12"/>
      <c r="AG12"/>
      <c r="AH12"/>
      <c r="AI12" s="31"/>
      <c r="AM12" s="56" t="s">
        <v>19</v>
      </c>
      <c r="AN12" s="56"/>
      <c r="AO12" s="56"/>
      <c r="AP12" s="56"/>
      <c r="AQ12" s="56"/>
      <c r="AR12" s="56"/>
      <c r="AS12" s="56"/>
      <c r="AT12" s="56"/>
      <c r="AU12" s="56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</row>
    <row r="13" spans="1:125" ht="13.5" customHeight="1" x14ac:dyDescent="0.2">
      <c r="A13" s="16"/>
      <c r="D13" s="1" t="s">
        <v>64</v>
      </c>
      <c r="F13" s="8">
        <f>AO13</f>
        <v>494</v>
      </c>
      <c r="G13" s="8">
        <f>AR13</f>
        <v>479</v>
      </c>
      <c r="H13" s="8">
        <f>AU13</f>
        <v>515</v>
      </c>
      <c r="I13" s="8">
        <f>AX13</f>
        <v>504</v>
      </c>
      <c r="J13" s="8">
        <f>BA13</f>
        <v>568</v>
      </c>
      <c r="K13" s="8">
        <f>BD13</f>
        <v>567</v>
      </c>
      <c r="L13" s="8">
        <f>BG13</f>
        <v>588</v>
      </c>
      <c r="M13" s="8">
        <f>BJ13</f>
        <v>618</v>
      </c>
      <c r="N13" s="8">
        <f>BM13</f>
        <v>640</v>
      </c>
      <c r="O13" s="8">
        <f>BP13</f>
        <v>688</v>
      </c>
      <c r="P13" s="8">
        <f>BS13</f>
        <v>736</v>
      </c>
      <c r="Q13" s="8">
        <f>BV13</f>
        <v>747</v>
      </c>
      <c r="R13" s="8">
        <f>BY13</f>
        <v>758</v>
      </c>
      <c r="S13" s="8">
        <f>CB13</f>
        <v>904</v>
      </c>
      <c r="T13" s="8">
        <f>CE13</f>
        <v>1007</v>
      </c>
      <c r="U13" s="8">
        <f>CH13</f>
        <v>928</v>
      </c>
      <c r="V13" s="8">
        <f t="shared" ref="V13" si="0">CK13</f>
        <v>916</v>
      </c>
      <c r="W13" s="8">
        <f>CN13</f>
        <v>971</v>
      </c>
      <c r="X13" s="8">
        <f>CQ13</f>
        <v>979</v>
      </c>
      <c r="Y13" s="8">
        <f>CT13</f>
        <v>1109</v>
      </c>
      <c r="Z13" s="8">
        <f>CW13</f>
        <v>1112</v>
      </c>
      <c r="AA13" s="8">
        <f>CZ13</f>
        <v>1101</v>
      </c>
      <c r="AB13" s="8">
        <f>DC13</f>
        <v>1060</v>
      </c>
      <c r="AC13" s="8">
        <f>DF13</f>
        <v>1053</v>
      </c>
      <c r="AD13" s="8">
        <f>DI13</f>
        <v>1020</v>
      </c>
      <c r="AE13" s="8">
        <f>DL13</f>
        <v>1190</v>
      </c>
      <c r="AF13" s="8">
        <f>DO13</f>
        <v>1213</v>
      </c>
      <c r="AG13" s="8">
        <f>DR13</f>
        <v>1172</v>
      </c>
      <c r="AH13" s="8">
        <f>DU13</f>
        <v>1168</v>
      </c>
      <c r="AI13" s="9"/>
      <c r="AK13" s="1" t="s">
        <v>64</v>
      </c>
      <c r="AM13" s="26">
        <v>223</v>
      </c>
      <c r="AN13" s="26">
        <v>271</v>
      </c>
      <c r="AO13" s="26">
        <f>AM13+AN13</f>
        <v>494</v>
      </c>
      <c r="AP13" s="26">
        <v>223</v>
      </c>
      <c r="AQ13" s="26">
        <v>256</v>
      </c>
      <c r="AR13" s="26">
        <f>AP13+AQ13</f>
        <v>479</v>
      </c>
      <c r="AS13" s="26">
        <v>249</v>
      </c>
      <c r="AT13" s="26">
        <v>266</v>
      </c>
      <c r="AU13" s="26">
        <f>AS13+AT13</f>
        <v>515</v>
      </c>
      <c r="AV13" s="26">
        <v>227</v>
      </c>
      <c r="AW13" s="26">
        <v>277</v>
      </c>
      <c r="AX13" s="26">
        <f>AV13+AW13</f>
        <v>504</v>
      </c>
      <c r="AY13" s="26">
        <v>250</v>
      </c>
      <c r="AZ13" s="26">
        <v>318</v>
      </c>
      <c r="BA13" s="26">
        <f>AY13+AZ13</f>
        <v>568</v>
      </c>
      <c r="BB13" s="26">
        <f>269-1</f>
        <v>268</v>
      </c>
      <c r="BC13" s="26">
        <f>300-1</f>
        <v>299</v>
      </c>
      <c r="BD13" s="26">
        <f>BB13+BC13</f>
        <v>567</v>
      </c>
      <c r="BE13" s="26">
        <v>267</v>
      </c>
      <c r="BF13" s="26">
        <v>321</v>
      </c>
      <c r="BG13" s="26">
        <f>BE13+BF13</f>
        <v>588</v>
      </c>
      <c r="BH13" s="26">
        <v>282</v>
      </c>
      <c r="BI13" s="26">
        <v>336</v>
      </c>
      <c r="BJ13" s="26">
        <f>BH13+BI13</f>
        <v>618</v>
      </c>
      <c r="BK13" s="26">
        <v>284</v>
      </c>
      <c r="BL13" s="26">
        <v>356</v>
      </c>
      <c r="BM13" s="26">
        <f>BK13+BL13</f>
        <v>640</v>
      </c>
      <c r="BN13" s="26">
        <v>297</v>
      </c>
      <c r="BO13" s="26">
        <v>391</v>
      </c>
      <c r="BP13" s="26">
        <f>BN13+BO13</f>
        <v>688</v>
      </c>
      <c r="BQ13" s="26">
        <v>291</v>
      </c>
      <c r="BR13" s="26">
        <v>445</v>
      </c>
      <c r="BS13" s="26">
        <f>BQ13+BR13</f>
        <v>736</v>
      </c>
      <c r="BT13" s="26">
        <v>293</v>
      </c>
      <c r="BU13" s="26">
        <v>454</v>
      </c>
      <c r="BV13" s="26">
        <f>BT13+BU13</f>
        <v>747</v>
      </c>
      <c r="BW13" s="26">
        <v>303</v>
      </c>
      <c r="BX13" s="26">
        <v>455</v>
      </c>
      <c r="BY13" s="26">
        <f>BW13+BX13</f>
        <v>758</v>
      </c>
      <c r="BZ13" s="26">
        <v>364</v>
      </c>
      <c r="CA13" s="26">
        <v>540</v>
      </c>
      <c r="CB13" s="26">
        <f>BZ13+CA13</f>
        <v>904</v>
      </c>
      <c r="CC13" s="26">
        <v>433</v>
      </c>
      <c r="CD13" s="26">
        <v>574</v>
      </c>
      <c r="CE13" s="26">
        <f>CC13+CD13</f>
        <v>1007</v>
      </c>
      <c r="CF13" s="26">
        <v>383</v>
      </c>
      <c r="CG13" s="26">
        <v>545</v>
      </c>
      <c r="CH13" s="26">
        <f>CF13+CG13</f>
        <v>928</v>
      </c>
      <c r="CI13" s="26">
        <v>348</v>
      </c>
      <c r="CJ13" s="26">
        <v>568</v>
      </c>
      <c r="CK13" s="26">
        <f>CI13+CJ13</f>
        <v>916</v>
      </c>
      <c r="CL13" s="26">
        <v>382</v>
      </c>
      <c r="CM13" s="26">
        <v>589</v>
      </c>
      <c r="CN13" s="26">
        <f>CL13+CM13</f>
        <v>971</v>
      </c>
      <c r="CO13" s="26">
        <v>369</v>
      </c>
      <c r="CP13" s="26">
        <v>610</v>
      </c>
      <c r="CQ13" s="26">
        <f>CO13+CP13</f>
        <v>979</v>
      </c>
      <c r="CR13" s="26">
        <v>436</v>
      </c>
      <c r="CS13" s="26">
        <v>673</v>
      </c>
      <c r="CT13" s="26">
        <f>CR13+CS13</f>
        <v>1109</v>
      </c>
      <c r="CU13" s="26">
        <v>405</v>
      </c>
      <c r="CV13" s="26">
        <v>707</v>
      </c>
      <c r="CW13" s="26">
        <f>CU13+CV13</f>
        <v>1112</v>
      </c>
      <c r="CX13" s="26">
        <v>440</v>
      </c>
      <c r="CY13" s="26">
        <v>661</v>
      </c>
      <c r="CZ13" s="26">
        <f>CX13+CY13</f>
        <v>1101</v>
      </c>
      <c r="DA13" s="26">
        <v>442</v>
      </c>
      <c r="DB13" s="26">
        <v>618</v>
      </c>
      <c r="DC13" s="26">
        <f>DA13+DB13</f>
        <v>1060</v>
      </c>
      <c r="DD13" s="26">
        <v>425</v>
      </c>
      <c r="DE13" s="26">
        <v>628</v>
      </c>
      <c r="DF13" s="26">
        <f>DD13+DE13</f>
        <v>1053</v>
      </c>
      <c r="DG13" s="26">
        <v>392</v>
      </c>
      <c r="DH13" s="26">
        <v>628</v>
      </c>
      <c r="DI13" s="26">
        <f>DG13+DH13</f>
        <v>1020</v>
      </c>
      <c r="DJ13" s="26">
        <v>464</v>
      </c>
      <c r="DK13" s="26">
        <v>726</v>
      </c>
      <c r="DL13" s="26">
        <f>DJ13+DK13</f>
        <v>1190</v>
      </c>
      <c r="DM13" s="26">
        <v>474</v>
      </c>
      <c r="DN13" s="26">
        <v>739</v>
      </c>
      <c r="DO13" s="26">
        <f>DM13+DN13</f>
        <v>1213</v>
      </c>
      <c r="DP13" s="26">
        <v>442</v>
      </c>
      <c r="DQ13" s="26">
        <v>730</v>
      </c>
      <c r="DR13" s="26">
        <f>DP13+DQ13</f>
        <v>1172</v>
      </c>
      <c r="DS13" s="26">
        <v>448</v>
      </c>
      <c r="DT13" s="26">
        <v>720</v>
      </c>
      <c r="DU13" s="26">
        <f>DS13+DT13</f>
        <v>1168</v>
      </c>
    </row>
    <row r="14" spans="1:125" ht="13.5" customHeight="1" x14ac:dyDescent="0.2">
      <c r="A14" s="16"/>
      <c r="D14" s="11" t="s">
        <v>58</v>
      </c>
      <c r="E14" s="1" t="s">
        <v>59</v>
      </c>
      <c r="F14" s="11">
        <f>IF(AO13&gt;0,(AO14/AO13),"")</f>
        <v>0.10931174089068826</v>
      </c>
      <c r="G14" s="11">
        <f>IF(AR13&gt;0,(AR14/AR13),"")</f>
        <v>8.7682672233820466E-2</v>
      </c>
      <c r="H14" s="11">
        <f>IF(AU13&gt;0,(AU14/AU13),"")</f>
        <v>0.1029126213592233</v>
      </c>
      <c r="I14" s="11">
        <f>IF(AX13&gt;0,(AX14/AX13),"")</f>
        <v>0.125</v>
      </c>
      <c r="J14" s="11">
        <f>IF(BA13&gt;0,(BA14/BA13),"")</f>
        <v>0.12323943661971831</v>
      </c>
      <c r="K14" s="11">
        <f>IF(BD13&gt;0,(BD14/BD13),"")</f>
        <v>0.14991181657848324</v>
      </c>
      <c r="L14" s="11">
        <f>IF(BG13&gt;0,(BG14/BG13),"")</f>
        <v>0.13435374149659865</v>
      </c>
      <c r="M14" s="11">
        <f>IF(BJ13&gt;0,(BJ14/BJ13),"")</f>
        <v>0.18284789644012944</v>
      </c>
      <c r="N14" s="11">
        <f>IF(BM13&gt;0,(BM14/BM13),"")</f>
        <v>0.16250000000000001</v>
      </c>
      <c r="O14" s="11">
        <f>IF(BP13&gt;0,(BP14/BP13),"")</f>
        <v>0.17587209302325582</v>
      </c>
      <c r="P14" s="11">
        <f>IF(BS13&gt;0,(BS14/BS13),"")</f>
        <v>0.14402173913043478</v>
      </c>
      <c r="Q14" s="11">
        <f>IF(BV13&gt;0,(BV14/BV13),"")</f>
        <v>0.26372155287817939</v>
      </c>
      <c r="R14" s="11">
        <f>IF(BY13&gt;0,(BY14/BY13),"")</f>
        <v>0.19788918205804748</v>
      </c>
      <c r="S14" s="11">
        <f>IF(CB13&gt;0,(CB14/CB13),"")</f>
        <v>0.20132743362831859</v>
      </c>
      <c r="T14" s="11">
        <f>IF(CE13&gt;0,(CE14/CE13),"")</f>
        <v>0.1936444885799404</v>
      </c>
      <c r="U14" s="11">
        <f>IF(CH13&gt;0,(CH14/CH13),"")</f>
        <v>0.27370689655172414</v>
      </c>
      <c r="V14" s="11">
        <f t="shared" ref="V14" si="1">IF(CK13&gt;0,(CK14/CK13),"")</f>
        <v>0.21179039301310043</v>
      </c>
      <c r="W14" s="11">
        <f>CN14/CN$13</f>
        <v>0.23789907312049433</v>
      </c>
      <c r="X14" s="11">
        <f>CQ14/CQ$13</f>
        <v>0.23493360572012256</v>
      </c>
      <c r="Y14" s="11">
        <f>CT14/CT$13</f>
        <v>0.22903516681695221</v>
      </c>
      <c r="Z14" s="11">
        <f>CW14/CW$13</f>
        <v>0.26079136690647481</v>
      </c>
      <c r="AA14" s="11">
        <f>CZ14/CZ$13</f>
        <v>0.24613987284287012</v>
      </c>
      <c r="AB14" s="11">
        <f>DC14/DC$13</f>
        <v>0.25660377358490566</v>
      </c>
      <c r="AC14" s="11">
        <f>DF14/DF$13</f>
        <v>0.29629629629629628</v>
      </c>
      <c r="AD14" s="11">
        <f>DI14/DI$13</f>
        <v>0.30490196078431375</v>
      </c>
      <c r="AE14" s="11">
        <f>DL14/DL$13</f>
        <v>0.37226890756302522</v>
      </c>
      <c r="AF14" s="11">
        <f>DO14/DO$13</f>
        <v>0.36933223413025557</v>
      </c>
      <c r="AG14" s="11">
        <f>DR14/DR$13</f>
        <v>0.3651877133105802</v>
      </c>
      <c r="AH14" s="11">
        <f>DU14/DU$13</f>
        <v>0.34075342465753422</v>
      </c>
      <c r="AI14" s="33"/>
      <c r="AK14" s="11" t="s">
        <v>58</v>
      </c>
      <c r="AL14" s="1" t="s">
        <v>59</v>
      </c>
      <c r="AM14" s="26">
        <v>25</v>
      </c>
      <c r="AN14" s="26">
        <v>29</v>
      </c>
      <c r="AO14" s="26">
        <f t="shared" ref="AO14:AO16" si="2">AM14+AN14</f>
        <v>54</v>
      </c>
      <c r="AP14" s="26">
        <v>13</v>
      </c>
      <c r="AQ14" s="26">
        <v>29</v>
      </c>
      <c r="AR14" s="26">
        <f t="shared" ref="AR14:AR16" si="3">AP14+AQ14</f>
        <v>42</v>
      </c>
      <c r="AS14" s="26">
        <v>18</v>
      </c>
      <c r="AT14" s="26">
        <v>35</v>
      </c>
      <c r="AU14" s="26">
        <f t="shared" ref="AU14:AU16" si="4">AS14+AT14</f>
        <v>53</v>
      </c>
      <c r="AV14" s="26">
        <v>23</v>
      </c>
      <c r="AW14" s="26">
        <v>40</v>
      </c>
      <c r="AX14" s="26">
        <f t="shared" ref="AX14:AX16" si="5">AV14+AW14</f>
        <v>63</v>
      </c>
      <c r="AY14" s="26">
        <v>25</v>
      </c>
      <c r="AZ14" s="26">
        <v>45</v>
      </c>
      <c r="BA14" s="26">
        <f t="shared" ref="BA14:BA16" si="6">AY14+AZ14</f>
        <v>70</v>
      </c>
      <c r="BB14" s="26">
        <v>32</v>
      </c>
      <c r="BC14" s="26">
        <v>53</v>
      </c>
      <c r="BD14" s="26">
        <f t="shared" ref="BD14:BD16" si="7">BB14+BC14</f>
        <v>85</v>
      </c>
      <c r="BE14" s="26">
        <v>27</v>
      </c>
      <c r="BF14" s="26">
        <v>52</v>
      </c>
      <c r="BG14" s="26">
        <f t="shared" ref="BG14:BG16" si="8">BE14+BF14</f>
        <v>79</v>
      </c>
      <c r="BH14" s="26">
        <v>38</v>
      </c>
      <c r="BI14" s="26">
        <v>75</v>
      </c>
      <c r="BJ14" s="26">
        <f t="shared" ref="BJ14:BJ16" si="9">BH14+BI14</f>
        <v>113</v>
      </c>
      <c r="BK14" s="26">
        <v>45</v>
      </c>
      <c r="BL14" s="26">
        <v>59</v>
      </c>
      <c r="BM14" s="26">
        <f t="shared" ref="BM14:BM16" si="10">BK14+BL14</f>
        <v>104</v>
      </c>
      <c r="BN14" s="26">
        <v>45</v>
      </c>
      <c r="BO14" s="26">
        <v>76</v>
      </c>
      <c r="BP14" s="26">
        <f t="shared" ref="BP14:BP16" si="11">BN14+BO14</f>
        <v>121</v>
      </c>
      <c r="BQ14" s="26">
        <v>36</v>
      </c>
      <c r="BR14" s="26">
        <v>70</v>
      </c>
      <c r="BS14" s="26">
        <f t="shared" ref="BS14:BS16" si="12">BQ14+BR14</f>
        <v>106</v>
      </c>
      <c r="BT14" s="26">
        <f>(25)+41</f>
        <v>66</v>
      </c>
      <c r="BU14" s="26">
        <f>(44)+87</f>
        <v>131</v>
      </c>
      <c r="BV14" s="26">
        <f t="shared" ref="BV14:BV16" si="13">BT14+BU14</f>
        <v>197</v>
      </c>
      <c r="BW14" s="26">
        <f>(7)+38</f>
        <v>45</v>
      </c>
      <c r="BX14" s="26">
        <f>(19)+86</f>
        <v>105</v>
      </c>
      <c r="BY14" s="26">
        <f t="shared" ref="BY14:BY16" si="14">BW14+BX14</f>
        <v>150</v>
      </c>
      <c r="BZ14" s="26">
        <f>(3)+50</f>
        <v>53</v>
      </c>
      <c r="CA14" s="26">
        <f>(19)+110</f>
        <v>129</v>
      </c>
      <c r="CB14" s="26">
        <f t="shared" ref="CB14:CB16" si="15">BZ14+CA14</f>
        <v>182</v>
      </c>
      <c r="CC14" s="26">
        <f>(9)+61</f>
        <v>70</v>
      </c>
      <c r="CD14" s="26">
        <f>(13)+112</f>
        <v>125</v>
      </c>
      <c r="CE14" s="26">
        <f t="shared" ref="CE14:CE16" si="16">CC14+CD14</f>
        <v>195</v>
      </c>
      <c r="CF14" s="26">
        <f>(10)+86</f>
        <v>96</v>
      </c>
      <c r="CG14" s="26">
        <f>(24)+134</f>
        <v>158</v>
      </c>
      <c r="CH14" s="26">
        <f t="shared" ref="CH14:CH16" si="17">CF14+CG14</f>
        <v>254</v>
      </c>
      <c r="CI14" s="26">
        <f>(2)+59</f>
        <v>61</v>
      </c>
      <c r="CJ14" s="26">
        <f>(4)+129</f>
        <v>133</v>
      </c>
      <c r="CK14" s="26">
        <f t="shared" ref="CK14:CK15" si="18">CI14+CJ14</f>
        <v>194</v>
      </c>
      <c r="CL14" s="26">
        <f>(5)+68</f>
        <v>73</v>
      </c>
      <c r="CM14" s="26">
        <f>(8)+150</f>
        <v>158</v>
      </c>
      <c r="CN14" s="26">
        <f t="shared" ref="CN14:CN16" si="19">CL14+CM14</f>
        <v>231</v>
      </c>
      <c r="CO14" s="26">
        <f>(1)+62</f>
        <v>63</v>
      </c>
      <c r="CP14" s="26">
        <f>(5)+162</f>
        <v>167</v>
      </c>
      <c r="CQ14" s="26">
        <f t="shared" ref="CQ14:CQ16" si="20">CO14+CP14</f>
        <v>230</v>
      </c>
      <c r="CR14" s="26">
        <f>(3)+92</f>
        <v>95</v>
      </c>
      <c r="CS14" s="26">
        <f>(5)+154</f>
        <v>159</v>
      </c>
      <c r="CT14" s="26">
        <f t="shared" ref="CT14:CT16" si="21">CR14+CS14</f>
        <v>254</v>
      </c>
      <c r="CU14" s="26">
        <f>(13)+95</f>
        <v>108</v>
      </c>
      <c r="CV14" s="26">
        <f>(19)+163</f>
        <v>182</v>
      </c>
      <c r="CW14" s="26">
        <f t="shared" ref="CW14:CW16" si="22">CU14+CV14</f>
        <v>290</v>
      </c>
      <c r="CX14" s="26">
        <f>(6)+86</f>
        <v>92</v>
      </c>
      <c r="CY14" s="26">
        <f>(15)+164</f>
        <v>179</v>
      </c>
      <c r="CZ14" s="26">
        <f t="shared" ref="CZ14:CZ16" si="23">CX14+CY14</f>
        <v>271</v>
      </c>
      <c r="DA14" s="26">
        <f>(10)+87</f>
        <v>97</v>
      </c>
      <c r="DB14" s="26">
        <f>(17)+158</f>
        <v>175</v>
      </c>
      <c r="DC14" s="26">
        <f t="shared" ref="DC14:DC16" si="24">DA14+DB14</f>
        <v>272</v>
      </c>
      <c r="DD14" s="26">
        <f>(13)+103</f>
        <v>116</v>
      </c>
      <c r="DE14" s="26">
        <f>(12)+184</f>
        <v>196</v>
      </c>
      <c r="DF14" s="26">
        <f t="shared" ref="DF14:DF16" si="25">DD14+DE14</f>
        <v>312</v>
      </c>
      <c r="DG14" s="26">
        <f>(4)+105</f>
        <v>109</v>
      </c>
      <c r="DH14" s="26">
        <f>(16)+186</f>
        <v>202</v>
      </c>
      <c r="DI14" s="26">
        <f t="shared" ref="DI14:DI16" si="26">DG14+DH14</f>
        <v>311</v>
      </c>
      <c r="DJ14" s="26">
        <f>(1)+158+(17)+4</f>
        <v>180</v>
      </c>
      <c r="DK14" s="26">
        <f>(0)+231+(26)+6</f>
        <v>263</v>
      </c>
      <c r="DL14" s="26">
        <f t="shared" ref="DL14:DL16" si="27">DJ14+DK14</f>
        <v>443</v>
      </c>
      <c r="DM14" s="26">
        <f>(2)+168+(22)+4</f>
        <v>196</v>
      </c>
      <c r="DN14" s="26">
        <f>(0)+224+(17)+11</f>
        <v>252</v>
      </c>
      <c r="DO14" s="26">
        <f t="shared" ref="DO14:DO16" si="28">DM14+DN14</f>
        <v>448</v>
      </c>
      <c r="DP14" s="26">
        <f>(0)+136+(9)+5</f>
        <v>150</v>
      </c>
      <c r="DQ14" s="26">
        <f>(0)+254+(18)+6</f>
        <v>278</v>
      </c>
      <c r="DR14" s="26">
        <f t="shared" ref="DR14:DR16" si="29">DP14+DQ14</f>
        <v>428</v>
      </c>
      <c r="DS14" s="26">
        <f>(0)+133+(11)+2</f>
        <v>146</v>
      </c>
      <c r="DT14" s="26">
        <f>(0)+231+(18)+3</f>
        <v>252</v>
      </c>
      <c r="DU14" s="26">
        <f t="shared" ref="DU14:DU16" si="30">DS14+DT14</f>
        <v>398</v>
      </c>
    </row>
    <row r="15" spans="1:125" ht="13.5" customHeight="1" x14ac:dyDescent="0.2">
      <c r="A15" s="16"/>
      <c r="E15" s="1" t="s">
        <v>60</v>
      </c>
      <c r="F15" s="11">
        <f>IF(AO13&gt;0,(AO15/AO13),"")</f>
        <v>0.10121457489878542</v>
      </c>
      <c r="G15" s="11">
        <f>IF(AR13&gt;0,(AR15/AR13),"")</f>
        <v>0.1022964509394572</v>
      </c>
      <c r="H15" s="11">
        <f>IF(AU13&gt;0,(AU15/AU13),"")</f>
        <v>9.3203883495145634E-2</v>
      </c>
      <c r="I15" s="11">
        <f>IF(AX13&gt;0,(AX15/AX13),"")</f>
        <v>9.5238095238095233E-2</v>
      </c>
      <c r="J15" s="11">
        <f>IF(BA13&gt;0,(BA15/BA13),"")</f>
        <v>9.5070422535211266E-2</v>
      </c>
      <c r="K15" s="11">
        <f>IF(BD13&gt;0,(BD15/BD13),"")</f>
        <v>0.1111111111111111</v>
      </c>
      <c r="L15" s="11">
        <f>IF(BG13&gt;0,(BG15/BG13),"")</f>
        <v>0.11734693877551021</v>
      </c>
      <c r="M15" s="11">
        <f>IF(BJ13&gt;0,(BJ15/BJ13),"")</f>
        <v>0.10517799352750809</v>
      </c>
      <c r="N15" s="11">
        <f>IF(BM13&gt;0,(BM15/BM13),"")</f>
        <v>0.13593749999999999</v>
      </c>
      <c r="O15" s="11">
        <f>IF(BP13&gt;0,(BP15/BP13),"")</f>
        <v>0.125</v>
      </c>
      <c r="P15" s="11">
        <f>IF(BS13&gt;0,(BS15/BS13),"")</f>
        <v>0.1358695652173913</v>
      </c>
      <c r="Q15" s="11">
        <f>IF(BV13&gt;0,(BV15/BV13),"")</f>
        <v>0.12851405622489959</v>
      </c>
      <c r="R15" s="11">
        <f>IF(BY13&gt;0,(BY15/BY13),"")</f>
        <v>0.13324538258575197</v>
      </c>
      <c r="S15" s="11">
        <f>IF(CB13&gt;0,(CB15/CB13),"")</f>
        <v>0.13716814159292035</v>
      </c>
      <c r="T15" s="11">
        <f>IF(CE13&gt;0,(CE15/CE13),"")</f>
        <v>0.17974180734856007</v>
      </c>
      <c r="U15" s="11">
        <f>IF(CH13&gt;0,(CH15/CH13),"")</f>
        <v>0.16271551724137931</v>
      </c>
      <c r="V15" s="11">
        <f t="shared" ref="V15" si="31">IF(CK13&gt;0,(CK15/CK13),"")</f>
        <v>0.21179039301310043</v>
      </c>
      <c r="W15" s="11">
        <f t="shared" ref="W15" si="32">CN15/CN$13</f>
        <v>0.19876416065911431</v>
      </c>
      <c r="X15" s="11">
        <f>CQ15/CQ$13</f>
        <v>0.19407558733401431</v>
      </c>
      <c r="Y15" s="11">
        <f>CT15/CT$13</f>
        <v>0.17222723174030657</v>
      </c>
      <c r="Z15" s="11">
        <f>CW15/CW$13</f>
        <v>0.16097122302158273</v>
      </c>
      <c r="AA15" s="11">
        <f t="shared" ref="AA15:AA17" si="33">CZ15/CZ$13</f>
        <v>0.20526793823796549</v>
      </c>
      <c r="AB15" s="11">
        <f t="shared" ref="AB15:AB16" si="34">DC15/DC$13</f>
        <v>0.18867924528301888</v>
      </c>
      <c r="AC15" s="11">
        <f>DF15/DF$13</f>
        <v>0.19468186134852802</v>
      </c>
      <c r="AD15" s="11">
        <f>DI15/DI$13</f>
        <v>0.2107843137254902</v>
      </c>
      <c r="AE15" s="11">
        <f>DL15/DL$13</f>
        <v>0.15714285714285714</v>
      </c>
      <c r="AF15" s="11">
        <f>DO15/DO$13</f>
        <v>0.1549876339653751</v>
      </c>
      <c r="AG15" s="11">
        <f t="shared" ref="AG15" si="35">DR15/DR$13</f>
        <v>0.15273037542662116</v>
      </c>
      <c r="AH15" s="11">
        <f>DU15/DU$13</f>
        <v>0.18065068493150685</v>
      </c>
      <c r="AI15" s="33"/>
      <c r="AL15" s="1" t="s">
        <v>60</v>
      </c>
      <c r="AM15" s="26">
        <v>20</v>
      </c>
      <c r="AN15" s="26">
        <v>30</v>
      </c>
      <c r="AO15" s="26">
        <f t="shared" si="2"/>
        <v>50</v>
      </c>
      <c r="AP15" s="26">
        <v>20</v>
      </c>
      <c r="AQ15" s="26">
        <v>29</v>
      </c>
      <c r="AR15" s="26">
        <f t="shared" si="3"/>
        <v>49</v>
      </c>
      <c r="AS15" s="26">
        <v>17</v>
      </c>
      <c r="AT15" s="26">
        <v>31</v>
      </c>
      <c r="AU15" s="26">
        <f t="shared" si="4"/>
        <v>48</v>
      </c>
      <c r="AV15" s="26">
        <v>20</v>
      </c>
      <c r="AW15" s="26">
        <v>28</v>
      </c>
      <c r="AX15" s="26">
        <f t="shared" si="5"/>
        <v>48</v>
      </c>
      <c r="AY15" s="26">
        <v>20</v>
      </c>
      <c r="AZ15" s="26">
        <v>34</v>
      </c>
      <c r="BA15" s="26">
        <f t="shared" si="6"/>
        <v>54</v>
      </c>
      <c r="BB15" s="26">
        <v>25</v>
      </c>
      <c r="BC15" s="26">
        <v>38</v>
      </c>
      <c r="BD15" s="26">
        <f t="shared" si="7"/>
        <v>63</v>
      </c>
      <c r="BE15" s="26">
        <v>33</v>
      </c>
      <c r="BF15" s="26">
        <v>36</v>
      </c>
      <c r="BG15" s="26">
        <f t="shared" si="8"/>
        <v>69</v>
      </c>
      <c r="BH15" s="26">
        <v>25</v>
      </c>
      <c r="BI15" s="26">
        <v>40</v>
      </c>
      <c r="BJ15" s="26">
        <f t="shared" si="9"/>
        <v>65</v>
      </c>
      <c r="BK15" s="26">
        <v>30</v>
      </c>
      <c r="BL15" s="26">
        <v>57</v>
      </c>
      <c r="BM15" s="26">
        <f t="shared" si="10"/>
        <v>87</v>
      </c>
      <c r="BN15" s="26">
        <v>35</v>
      </c>
      <c r="BO15" s="26">
        <v>51</v>
      </c>
      <c r="BP15" s="26">
        <f t="shared" si="11"/>
        <v>86</v>
      </c>
      <c r="BQ15" s="26">
        <v>42</v>
      </c>
      <c r="BR15" s="26">
        <v>58</v>
      </c>
      <c r="BS15" s="26">
        <f t="shared" si="12"/>
        <v>100</v>
      </c>
      <c r="BT15" s="26">
        <v>36</v>
      </c>
      <c r="BU15" s="26">
        <v>60</v>
      </c>
      <c r="BV15" s="26">
        <f t="shared" si="13"/>
        <v>96</v>
      </c>
      <c r="BW15" s="26">
        <v>48</v>
      </c>
      <c r="BX15" s="26">
        <v>53</v>
      </c>
      <c r="BY15" s="26">
        <f t="shared" si="14"/>
        <v>101</v>
      </c>
      <c r="BZ15" s="26">
        <v>46</v>
      </c>
      <c r="CA15" s="26">
        <v>78</v>
      </c>
      <c r="CB15" s="26">
        <f t="shared" si="15"/>
        <v>124</v>
      </c>
      <c r="CC15" s="26">
        <v>85</v>
      </c>
      <c r="CD15" s="26">
        <v>96</v>
      </c>
      <c r="CE15" s="26">
        <f t="shared" si="16"/>
        <v>181</v>
      </c>
      <c r="CF15" s="26">
        <v>66</v>
      </c>
      <c r="CG15" s="26">
        <v>85</v>
      </c>
      <c r="CH15" s="26">
        <f t="shared" si="17"/>
        <v>151</v>
      </c>
      <c r="CI15" s="26">
        <v>88</v>
      </c>
      <c r="CJ15" s="26">
        <v>106</v>
      </c>
      <c r="CK15" s="26">
        <f t="shared" si="18"/>
        <v>194</v>
      </c>
      <c r="CL15" s="26">
        <v>87</v>
      </c>
      <c r="CM15" s="26">
        <v>106</v>
      </c>
      <c r="CN15" s="26">
        <f t="shared" si="19"/>
        <v>193</v>
      </c>
      <c r="CO15" s="26">
        <v>69</v>
      </c>
      <c r="CP15" s="26">
        <v>121</v>
      </c>
      <c r="CQ15" s="26">
        <f t="shared" si="20"/>
        <v>190</v>
      </c>
      <c r="CR15" s="26">
        <v>76</v>
      </c>
      <c r="CS15" s="26">
        <v>115</v>
      </c>
      <c r="CT15" s="26">
        <f t="shared" si="21"/>
        <v>191</v>
      </c>
      <c r="CU15" s="26">
        <v>65</v>
      </c>
      <c r="CV15" s="26">
        <v>114</v>
      </c>
      <c r="CW15" s="26">
        <f t="shared" si="22"/>
        <v>179</v>
      </c>
      <c r="CX15" s="26">
        <v>97</v>
      </c>
      <c r="CY15" s="26">
        <v>129</v>
      </c>
      <c r="CZ15" s="26">
        <f t="shared" si="23"/>
        <v>226</v>
      </c>
      <c r="DA15" s="26">
        <v>86</v>
      </c>
      <c r="DB15" s="26">
        <v>114</v>
      </c>
      <c r="DC15" s="26">
        <f t="shared" si="24"/>
        <v>200</v>
      </c>
      <c r="DD15" s="26">
        <v>76</v>
      </c>
      <c r="DE15" s="26">
        <v>129</v>
      </c>
      <c r="DF15" s="26">
        <f t="shared" si="25"/>
        <v>205</v>
      </c>
      <c r="DG15" s="26">
        <v>84</v>
      </c>
      <c r="DH15" s="26">
        <v>131</v>
      </c>
      <c r="DI15" s="26">
        <f t="shared" si="26"/>
        <v>215</v>
      </c>
      <c r="DJ15" s="26">
        <f>(0)+73+(0)+2</f>
        <v>75</v>
      </c>
      <c r="DK15" s="26">
        <f>(0)+104+(0)+8</f>
        <v>112</v>
      </c>
      <c r="DL15" s="26">
        <f t="shared" si="27"/>
        <v>187</v>
      </c>
      <c r="DM15" s="26">
        <f>(1)+60+(0)+6</f>
        <v>67</v>
      </c>
      <c r="DN15" s="26">
        <f>(0)+117+(0)+4</f>
        <v>121</v>
      </c>
      <c r="DO15" s="26">
        <f t="shared" si="28"/>
        <v>188</v>
      </c>
      <c r="DP15" s="26">
        <f>(0)+59+(0)+3</f>
        <v>62</v>
      </c>
      <c r="DQ15" s="26">
        <f>(0)+111+(0)+6</f>
        <v>117</v>
      </c>
      <c r="DR15" s="26">
        <f t="shared" si="29"/>
        <v>179</v>
      </c>
      <c r="DS15" s="26">
        <f>(0)+72+(0)+0</f>
        <v>72</v>
      </c>
      <c r="DT15" s="26">
        <f>(0)+133+(0)+6</f>
        <v>139</v>
      </c>
      <c r="DU15" s="26">
        <f t="shared" si="30"/>
        <v>211</v>
      </c>
    </row>
    <row r="16" spans="1:125" ht="13.5" customHeight="1" x14ac:dyDescent="0.2">
      <c r="A16" s="16"/>
      <c r="E16" s="1" t="s">
        <v>61</v>
      </c>
      <c r="F16" s="13">
        <f>IF(AO13&gt;0,(AO16/AO13),"")</f>
        <v>0.15587044534412955</v>
      </c>
      <c r="G16" s="13">
        <f>IF(AR13&gt;0,(AR16/AR13),"")</f>
        <v>0.20041753653444677</v>
      </c>
      <c r="H16" s="13">
        <f>IF(AU13&gt;0,(AU16/AU13),"")</f>
        <v>0.18058252427184465</v>
      </c>
      <c r="I16" s="13">
        <f>IF(AX13&gt;0,(AX16/AX13),"")</f>
        <v>0.17063492063492064</v>
      </c>
      <c r="J16" s="13">
        <f>IF(BA13&gt;0,(BA16/BA13),"")</f>
        <v>0.17253521126760563</v>
      </c>
      <c r="K16" s="13">
        <f>IF(BD13&gt;0,(BD16/BD13),"")</f>
        <v>0.19047619047619047</v>
      </c>
      <c r="L16" s="13">
        <f>IF(BG13&gt;0,(BG16/BG13),"")</f>
        <v>0.15646258503401361</v>
      </c>
      <c r="M16" s="13">
        <f>IF(BJ13&gt;0,(BJ16/BJ13),"")</f>
        <v>0.1553398058252427</v>
      </c>
      <c r="N16" s="13">
        <f>IF(BM13&gt;0,(BM16/BM13),"")</f>
        <v>0.15625</v>
      </c>
      <c r="O16" s="13">
        <f>IF(BP13&gt;0,(BP16/BP13),"")</f>
        <v>0.15261627906976744</v>
      </c>
      <c r="P16" s="13">
        <f>IF(BS13&gt;0,(BS16/BS13),"")</f>
        <v>0.14673913043478262</v>
      </c>
      <c r="Q16" s="13">
        <f>IF(BV13&gt;0,(BV16/BV13),"")</f>
        <v>4.9531459170013385E-2</v>
      </c>
      <c r="R16" s="13">
        <f>IF(BY13&gt;0,(BY16/BY13),"")</f>
        <v>0.11345646437994723</v>
      </c>
      <c r="S16" s="13">
        <f>IF(CB13&gt;0,(CB16/CB13),"")</f>
        <v>0.11946902654867257</v>
      </c>
      <c r="T16" s="13">
        <f>IF(CE13&gt;0,(CE16/CE13),"")</f>
        <v>6.1569016881827213E-2</v>
      </c>
      <c r="U16" s="13">
        <f>IF(CH13&gt;0,(CH16/CH13),"")</f>
        <v>3.8793103448275863E-2</v>
      </c>
      <c r="V16" s="13">
        <f t="shared" ref="V16" si="36">IF(CK13&gt;0,(CK16/CK13),"")</f>
        <v>8.9519650655021835E-2</v>
      </c>
      <c r="W16" s="13">
        <f>CN16/CN$13</f>
        <v>8.5478887744593196E-2</v>
      </c>
      <c r="X16" s="13">
        <f>CQ16/CQ$13</f>
        <v>7.1501532175689483E-2</v>
      </c>
      <c r="Y16" s="13">
        <f>CT16/CT$13</f>
        <v>8.4761045987376021E-2</v>
      </c>
      <c r="Z16" s="13">
        <f>CW16/CW$13</f>
        <v>6.2949640287769781E-2</v>
      </c>
      <c r="AA16" s="13">
        <f t="shared" si="33"/>
        <v>4.2688465031789281E-2</v>
      </c>
      <c r="AB16" s="13">
        <f t="shared" si="34"/>
        <v>5.0943396226415097E-2</v>
      </c>
      <c r="AC16" s="13">
        <f>DF16/DF$13</f>
        <v>4.653371320037987E-2</v>
      </c>
      <c r="AD16" s="13">
        <f>DI16/DI$13</f>
        <v>5.1960784313725493E-2</v>
      </c>
      <c r="AE16" s="13">
        <f>DL16/DL$13</f>
        <v>3.1092436974789917E-2</v>
      </c>
      <c r="AF16" s="13">
        <f>DO16/DO$13</f>
        <v>3.4624896949711458E-2</v>
      </c>
      <c r="AG16" s="13">
        <f>DR16/DR$13</f>
        <v>3.6689419795221841E-2</v>
      </c>
      <c r="AH16" s="13">
        <f>DU16/DU$13</f>
        <v>4.2808219178082189E-2</v>
      </c>
      <c r="AI16" s="33"/>
      <c r="AL16" s="1" t="s">
        <v>61</v>
      </c>
      <c r="AM16" s="26">
        <v>31</v>
      </c>
      <c r="AN16" s="26">
        <v>46</v>
      </c>
      <c r="AO16" s="26">
        <f t="shared" si="2"/>
        <v>77</v>
      </c>
      <c r="AP16" s="26">
        <v>43</v>
      </c>
      <c r="AQ16" s="26">
        <v>53</v>
      </c>
      <c r="AR16" s="26">
        <f t="shared" si="3"/>
        <v>96</v>
      </c>
      <c r="AS16" s="26">
        <v>39</v>
      </c>
      <c r="AT16" s="26">
        <v>54</v>
      </c>
      <c r="AU16" s="26">
        <f t="shared" si="4"/>
        <v>93</v>
      </c>
      <c r="AV16" s="26">
        <v>31</v>
      </c>
      <c r="AW16" s="26">
        <v>55</v>
      </c>
      <c r="AX16" s="26">
        <f t="shared" si="5"/>
        <v>86</v>
      </c>
      <c r="AY16" s="26">
        <v>52</v>
      </c>
      <c r="AZ16" s="26">
        <v>46</v>
      </c>
      <c r="BA16" s="26">
        <f t="shared" si="6"/>
        <v>98</v>
      </c>
      <c r="BB16" s="26">
        <v>45</v>
      </c>
      <c r="BC16" s="26">
        <v>63</v>
      </c>
      <c r="BD16" s="26">
        <f t="shared" si="7"/>
        <v>108</v>
      </c>
      <c r="BE16" s="26">
        <v>44</v>
      </c>
      <c r="BF16" s="26">
        <v>48</v>
      </c>
      <c r="BG16" s="26">
        <f t="shared" si="8"/>
        <v>92</v>
      </c>
      <c r="BH16" s="26">
        <v>46</v>
      </c>
      <c r="BI16" s="26">
        <v>50</v>
      </c>
      <c r="BJ16" s="26">
        <f t="shared" si="9"/>
        <v>96</v>
      </c>
      <c r="BK16" s="26">
        <v>45</v>
      </c>
      <c r="BL16" s="26">
        <v>55</v>
      </c>
      <c r="BM16" s="26">
        <f t="shared" si="10"/>
        <v>100</v>
      </c>
      <c r="BN16" s="26">
        <v>52</v>
      </c>
      <c r="BO16" s="26">
        <v>53</v>
      </c>
      <c r="BP16" s="26">
        <f t="shared" si="11"/>
        <v>105</v>
      </c>
      <c r="BQ16" s="26">
        <v>40</v>
      </c>
      <c r="BR16" s="26">
        <v>68</v>
      </c>
      <c r="BS16" s="26">
        <f t="shared" si="12"/>
        <v>108</v>
      </c>
      <c r="BT16" s="26">
        <v>14</v>
      </c>
      <c r="BU16" s="26">
        <v>23</v>
      </c>
      <c r="BV16" s="26">
        <f t="shared" si="13"/>
        <v>37</v>
      </c>
      <c r="BW16" s="26">
        <v>39</v>
      </c>
      <c r="BX16" s="26">
        <v>47</v>
      </c>
      <c r="BY16" s="26">
        <f t="shared" si="14"/>
        <v>86</v>
      </c>
      <c r="BZ16" s="26">
        <v>47</v>
      </c>
      <c r="CA16" s="26">
        <v>61</v>
      </c>
      <c r="CB16" s="26">
        <f t="shared" si="15"/>
        <v>108</v>
      </c>
      <c r="CC16" s="26">
        <v>31</v>
      </c>
      <c r="CD16" s="26">
        <v>31</v>
      </c>
      <c r="CE16" s="26">
        <f t="shared" si="16"/>
        <v>62</v>
      </c>
      <c r="CF16" s="26">
        <v>15</v>
      </c>
      <c r="CG16" s="26">
        <v>21</v>
      </c>
      <c r="CH16" s="26">
        <f t="shared" si="17"/>
        <v>36</v>
      </c>
      <c r="CI16" s="26">
        <v>35</v>
      </c>
      <c r="CJ16" s="26">
        <v>47</v>
      </c>
      <c r="CK16" s="26">
        <f>CI16+CJ16</f>
        <v>82</v>
      </c>
      <c r="CL16" s="26">
        <v>26</v>
      </c>
      <c r="CM16" s="26">
        <v>57</v>
      </c>
      <c r="CN16" s="26">
        <f t="shared" si="19"/>
        <v>83</v>
      </c>
      <c r="CO16" s="26">
        <v>28</v>
      </c>
      <c r="CP16" s="26">
        <v>42</v>
      </c>
      <c r="CQ16" s="26">
        <f t="shared" si="20"/>
        <v>70</v>
      </c>
      <c r="CR16" s="26">
        <v>41</v>
      </c>
      <c r="CS16" s="26">
        <v>53</v>
      </c>
      <c r="CT16" s="26">
        <f t="shared" si="21"/>
        <v>94</v>
      </c>
      <c r="CU16" s="26">
        <v>29</v>
      </c>
      <c r="CV16" s="26">
        <v>41</v>
      </c>
      <c r="CW16" s="26">
        <f t="shared" si="22"/>
        <v>70</v>
      </c>
      <c r="CX16" s="26">
        <v>25</v>
      </c>
      <c r="CY16" s="26">
        <v>22</v>
      </c>
      <c r="CZ16" s="26">
        <f t="shared" si="23"/>
        <v>47</v>
      </c>
      <c r="DA16" s="26">
        <v>23</v>
      </c>
      <c r="DB16" s="26">
        <v>31</v>
      </c>
      <c r="DC16" s="26">
        <f t="shared" si="24"/>
        <v>54</v>
      </c>
      <c r="DD16" s="26">
        <v>21</v>
      </c>
      <c r="DE16" s="26">
        <v>28</v>
      </c>
      <c r="DF16" s="26">
        <f t="shared" si="25"/>
        <v>49</v>
      </c>
      <c r="DG16" s="26">
        <v>21</v>
      </c>
      <c r="DH16" s="26">
        <v>32</v>
      </c>
      <c r="DI16" s="26">
        <f t="shared" si="26"/>
        <v>53</v>
      </c>
      <c r="DJ16" s="26">
        <f>(0)+14+(0)+0</f>
        <v>14</v>
      </c>
      <c r="DK16" s="26">
        <f>(0)+23+(0)+0</f>
        <v>23</v>
      </c>
      <c r="DL16" s="26">
        <f t="shared" si="27"/>
        <v>37</v>
      </c>
      <c r="DM16" s="26">
        <f>(0)+16+(0)+1</f>
        <v>17</v>
      </c>
      <c r="DN16" s="26">
        <f>(0)+25+(0)+0</f>
        <v>25</v>
      </c>
      <c r="DO16" s="26">
        <f t="shared" si="28"/>
        <v>42</v>
      </c>
      <c r="DP16" s="26">
        <f>(0)+18+(0)+0</f>
        <v>18</v>
      </c>
      <c r="DQ16" s="26">
        <f>(0)+24+(0)+1</f>
        <v>25</v>
      </c>
      <c r="DR16" s="26">
        <f t="shared" si="29"/>
        <v>43</v>
      </c>
      <c r="DS16" s="26">
        <f>(0)+27+(0)+0</f>
        <v>27</v>
      </c>
      <c r="DT16" s="26">
        <f>(1)+22+(0)+0</f>
        <v>23</v>
      </c>
      <c r="DU16" s="26">
        <f t="shared" si="30"/>
        <v>50</v>
      </c>
    </row>
    <row r="17" spans="1:125" ht="13.5" customHeight="1" x14ac:dyDescent="0.2">
      <c r="A17" s="16"/>
      <c r="F17" s="11">
        <f>IF(AO13&gt;0,(AO17/AO13),"")</f>
        <v>0.36639676113360325</v>
      </c>
      <c r="G17" s="11">
        <f>IF(AR13&gt;0,(AR17/AR13),"")</f>
        <v>0.39039665970772441</v>
      </c>
      <c r="H17" s="11">
        <f>IF(AU13&gt;0,(AU17/AU13),"")</f>
        <v>0.37669902912621361</v>
      </c>
      <c r="I17" s="11">
        <f>IF(AX13&gt;0,(AX17/AX13),"")</f>
        <v>0.39087301587301587</v>
      </c>
      <c r="J17" s="11">
        <f>IF(BA13&gt;0,(BA17/BA13),"")</f>
        <v>0.39084507042253519</v>
      </c>
      <c r="K17" s="11">
        <f>IF(BD13&gt;0,(BD17/BD13),"")</f>
        <v>0.45149911816578481</v>
      </c>
      <c r="L17" s="11">
        <f>IF(BG13&gt;0,(BG17/BG13),"")</f>
        <v>0.40816326530612246</v>
      </c>
      <c r="M17" s="11">
        <f>IF(BJ13&gt;0,(BJ17/BJ13),"")</f>
        <v>0.44336569579288027</v>
      </c>
      <c r="N17" s="11">
        <f>IF(BM13&gt;0,(BM17/BM13),"")</f>
        <v>0.45468750000000002</v>
      </c>
      <c r="O17" s="11">
        <f>IF(BP13&gt;0,(BP17/BP13),"")</f>
        <v>0.45348837209302323</v>
      </c>
      <c r="P17" s="11">
        <f>IF(BS13&gt;0,(BS17/BS13),"")</f>
        <v>0.4266304347826087</v>
      </c>
      <c r="Q17" s="11">
        <f>IF(BV13&gt;0,(BV17/BV13),"")</f>
        <v>0.44176706827309237</v>
      </c>
      <c r="R17" s="11">
        <f>IF(BY13&gt;0,(BY17/BY13),"")</f>
        <v>0.4445910290237467</v>
      </c>
      <c r="S17" s="11">
        <f>IF(CB13&gt;0,(CB17/CB13),"")</f>
        <v>0.45796460176991149</v>
      </c>
      <c r="T17" s="11">
        <f>IF(CE13&gt;0,(CE17/CE13),"")</f>
        <v>0.43495531281032773</v>
      </c>
      <c r="U17" s="11">
        <f>IF(CH13&gt;0,(CH17/CH13),"")</f>
        <v>0.47521551724137934</v>
      </c>
      <c r="V17" s="11">
        <f t="shared" ref="V17" si="37">IF(CK13&gt;0,(CK17/CK13),"")</f>
        <v>0.51310043668122274</v>
      </c>
      <c r="W17" s="11">
        <f>CN17/CN$13</f>
        <v>0.52214212152420181</v>
      </c>
      <c r="X17" s="11">
        <f>CQ17/CQ$13</f>
        <v>0.50051072522982631</v>
      </c>
      <c r="Y17" s="11">
        <f>CT17/CT$13</f>
        <v>0.48602344454463481</v>
      </c>
      <c r="Z17" s="11">
        <f>CW17/CW$13</f>
        <v>0.48471223021582732</v>
      </c>
      <c r="AA17" s="11">
        <f t="shared" si="33"/>
        <v>0.49409627611262491</v>
      </c>
      <c r="AB17" s="11">
        <f>DC17/DC$13</f>
        <v>0.49622641509433962</v>
      </c>
      <c r="AC17" s="11">
        <f>DF17/DF$13</f>
        <v>0.53751187084520413</v>
      </c>
      <c r="AD17" s="11">
        <f>DI17/DI$13</f>
        <v>0.56764705882352939</v>
      </c>
      <c r="AE17" s="11">
        <f>DL17/DL$13</f>
        <v>0.56050420168067228</v>
      </c>
      <c r="AF17" s="11">
        <f>DO17/DO$13</f>
        <v>0.55894476504534207</v>
      </c>
      <c r="AG17" s="11">
        <f>DR17/DR$13</f>
        <v>0.55460750853242324</v>
      </c>
      <c r="AH17" s="11">
        <f>DU17/DU$13</f>
        <v>0.56421232876712324</v>
      </c>
      <c r="AI17" s="34"/>
      <c r="AL17" s="5" t="s">
        <v>87</v>
      </c>
      <c r="AM17" s="26">
        <f>SUM(AM14:AM16)</f>
        <v>76</v>
      </c>
      <c r="AN17" s="26">
        <f t="shared" ref="AN17:CJ17" si="38">SUM(AN14:AN16)</f>
        <v>105</v>
      </c>
      <c r="AO17" s="26">
        <f t="shared" si="38"/>
        <v>181</v>
      </c>
      <c r="AP17" s="26">
        <f t="shared" si="38"/>
        <v>76</v>
      </c>
      <c r="AQ17" s="26">
        <f t="shared" si="38"/>
        <v>111</v>
      </c>
      <c r="AR17" s="26">
        <f t="shared" si="38"/>
        <v>187</v>
      </c>
      <c r="AS17" s="26">
        <f t="shared" si="38"/>
        <v>74</v>
      </c>
      <c r="AT17" s="26">
        <f t="shared" si="38"/>
        <v>120</v>
      </c>
      <c r="AU17" s="26">
        <f t="shared" si="38"/>
        <v>194</v>
      </c>
      <c r="AV17" s="26">
        <f t="shared" si="38"/>
        <v>74</v>
      </c>
      <c r="AW17" s="26">
        <f t="shared" si="38"/>
        <v>123</v>
      </c>
      <c r="AX17" s="26">
        <f t="shared" si="38"/>
        <v>197</v>
      </c>
      <c r="AY17" s="26">
        <f t="shared" si="38"/>
        <v>97</v>
      </c>
      <c r="AZ17" s="26">
        <f t="shared" si="38"/>
        <v>125</v>
      </c>
      <c r="BA17" s="26">
        <f t="shared" si="38"/>
        <v>222</v>
      </c>
      <c r="BB17" s="26">
        <f t="shared" si="38"/>
        <v>102</v>
      </c>
      <c r="BC17" s="26">
        <f t="shared" si="38"/>
        <v>154</v>
      </c>
      <c r="BD17" s="26">
        <f t="shared" si="38"/>
        <v>256</v>
      </c>
      <c r="BE17" s="26">
        <f t="shared" si="38"/>
        <v>104</v>
      </c>
      <c r="BF17" s="26">
        <f t="shared" si="38"/>
        <v>136</v>
      </c>
      <c r="BG17" s="26">
        <f t="shared" si="38"/>
        <v>240</v>
      </c>
      <c r="BH17" s="26">
        <f t="shared" si="38"/>
        <v>109</v>
      </c>
      <c r="BI17" s="26">
        <f t="shared" si="38"/>
        <v>165</v>
      </c>
      <c r="BJ17" s="26">
        <f t="shared" si="38"/>
        <v>274</v>
      </c>
      <c r="BK17" s="26">
        <f t="shared" si="38"/>
        <v>120</v>
      </c>
      <c r="BL17" s="26">
        <f t="shared" si="38"/>
        <v>171</v>
      </c>
      <c r="BM17" s="26">
        <f t="shared" si="38"/>
        <v>291</v>
      </c>
      <c r="BN17" s="26">
        <f t="shared" si="38"/>
        <v>132</v>
      </c>
      <c r="BO17" s="26">
        <f t="shared" si="38"/>
        <v>180</v>
      </c>
      <c r="BP17" s="26">
        <f t="shared" si="38"/>
        <v>312</v>
      </c>
      <c r="BQ17" s="26">
        <f t="shared" si="38"/>
        <v>118</v>
      </c>
      <c r="BR17" s="26">
        <f t="shared" si="38"/>
        <v>196</v>
      </c>
      <c r="BS17" s="26">
        <f t="shared" si="38"/>
        <v>314</v>
      </c>
      <c r="BT17" s="26">
        <f t="shared" si="38"/>
        <v>116</v>
      </c>
      <c r="BU17" s="26">
        <f t="shared" si="38"/>
        <v>214</v>
      </c>
      <c r="BV17" s="26">
        <f t="shared" si="38"/>
        <v>330</v>
      </c>
      <c r="BW17" s="26">
        <f t="shared" si="38"/>
        <v>132</v>
      </c>
      <c r="BX17" s="26">
        <f t="shared" si="38"/>
        <v>205</v>
      </c>
      <c r="BY17" s="26">
        <f t="shared" si="38"/>
        <v>337</v>
      </c>
      <c r="BZ17" s="26">
        <f t="shared" si="38"/>
        <v>146</v>
      </c>
      <c r="CA17" s="26">
        <f t="shared" si="38"/>
        <v>268</v>
      </c>
      <c r="CB17" s="26">
        <f t="shared" si="38"/>
        <v>414</v>
      </c>
      <c r="CC17" s="26">
        <f t="shared" si="38"/>
        <v>186</v>
      </c>
      <c r="CD17" s="26">
        <f t="shared" si="38"/>
        <v>252</v>
      </c>
      <c r="CE17" s="26">
        <f t="shared" si="38"/>
        <v>438</v>
      </c>
      <c r="CF17" s="26">
        <f t="shared" si="38"/>
        <v>177</v>
      </c>
      <c r="CG17" s="26">
        <f t="shared" si="38"/>
        <v>264</v>
      </c>
      <c r="CH17" s="26">
        <f t="shared" si="38"/>
        <v>441</v>
      </c>
      <c r="CI17" s="26">
        <f t="shared" si="38"/>
        <v>184</v>
      </c>
      <c r="CJ17" s="26">
        <f t="shared" si="38"/>
        <v>286</v>
      </c>
      <c r="CK17" s="26">
        <f>SUM(CK14:CK16)</f>
        <v>470</v>
      </c>
      <c r="CL17" s="26">
        <f t="shared" ref="CL17:CM17" si="39">SUM(CL14:CL16)</f>
        <v>186</v>
      </c>
      <c r="CM17" s="26">
        <f t="shared" si="39"/>
        <v>321</v>
      </c>
      <c r="CN17" s="26">
        <f>SUM(CN14:CN16)</f>
        <v>507</v>
      </c>
      <c r="CO17" s="26">
        <f t="shared" ref="CO17:CP17" si="40">SUM(CO14:CO16)</f>
        <v>160</v>
      </c>
      <c r="CP17" s="26">
        <f t="shared" si="40"/>
        <v>330</v>
      </c>
      <c r="CQ17" s="26">
        <f>SUM(CQ14:CQ16)</f>
        <v>490</v>
      </c>
      <c r="CR17" s="26">
        <f t="shared" ref="CR17:CS17" si="41">SUM(CR14:CR16)</f>
        <v>212</v>
      </c>
      <c r="CS17" s="26">
        <f t="shared" si="41"/>
        <v>327</v>
      </c>
      <c r="CT17" s="26">
        <f>SUM(CT14:CT16)</f>
        <v>539</v>
      </c>
      <c r="CU17" s="26">
        <f t="shared" ref="CU17:CV17" si="42">SUM(CU14:CU16)</f>
        <v>202</v>
      </c>
      <c r="CV17" s="26">
        <f t="shared" si="42"/>
        <v>337</v>
      </c>
      <c r="CW17" s="26">
        <f t="shared" ref="CW17:DC17" si="43">SUM(CW14:CW16)</f>
        <v>539</v>
      </c>
      <c r="CX17" s="26">
        <f t="shared" si="43"/>
        <v>214</v>
      </c>
      <c r="CY17" s="26">
        <f t="shared" si="43"/>
        <v>330</v>
      </c>
      <c r="CZ17" s="26">
        <f t="shared" si="43"/>
        <v>544</v>
      </c>
      <c r="DA17" s="26">
        <f t="shared" si="43"/>
        <v>206</v>
      </c>
      <c r="DB17" s="26">
        <f t="shared" si="43"/>
        <v>320</v>
      </c>
      <c r="DC17" s="26">
        <f t="shared" si="43"/>
        <v>526</v>
      </c>
      <c r="DD17" s="26">
        <f t="shared" ref="DD17:DF17" si="44">SUM(DD14:DD16)</f>
        <v>213</v>
      </c>
      <c r="DE17" s="26">
        <f t="shared" si="44"/>
        <v>353</v>
      </c>
      <c r="DF17" s="26">
        <f t="shared" si="44"/>
        <v>566</v>
      </c>
      <c r="DG17" s="26">
        <f t="shared" ref="DG17:DI17" si="45">SUM(DG14:DG16)</f>
        <v>214</v>
      </c>
      <c r="DH17" s="26">
        <f t="shared" si="45"/>
        <v>365</v>
      </c>
      <c r="DI17" s="26">
        <f t="shared" si="45"/>
        <v>579</v>
      </c>
      <c r="DJ17" s="26">
        <f t="shared" ref="DJ17:DL17" si="46">SUM(DJ14:DJ16)</f>
        <v>269</v>
      </c>
      <c r="DK17" s="26">
        <f t="shared" si="46"/>
        <v>398</v>
      </c>
      <c r="DL17" s="26">
        <f t="shared" si="46"/>
        <v>667</v>
      </c>
      <c r="DM17" s="26">
        <f t="shared" ref="DM17:DO17" si="47">SUM(DM14:DM16)</f>
        <v>280</v>
      </c>
      <c r="DN17" s="26">
        <f t="shared" si="47"/>
        <v>398</v>
      </c>
      <c r="DO17" s="26">
        <f t="shared" si="47"/>
        <v>678</v>
      </c>
      <c r="DP17" s="26">
        <f t="shared" ref="DP17:DR17" si="48">SUM(DP14:DP16)</f>
        <v>230</v>
      </c>
      <c r="DQ17" s="26">
        <f t="shared" si="48"/>
        <v>420</v>
      </c>
      <c r="DR17" s="26">
        <f t="shared" si="48"/>
        <v>650</v>
      </c>
      <c r="DS17" s="26">
        <f t="shared" ref="DS17:DU17" si="49">SUM(DS14:DS16)</f>
        <v>245</v>
      </c>
      <c r="DT17" s="26">
        <f t="shared" si="49"/>
        <v>414</v>
      </c>
      <c r="DU17" s="26">
        <f t="shared" si="49"/>
        <v>659</v>
      </c>
    </row>
    <row r="18" spans="1:125" ht="13.5" customHeight="1" x14ac:dyDescent="0.2">
      <c r="A18" s="16"/>
      <c r="C18" s="2" t="s">
        <v>24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125" ht="13.5" customHeight="1" x14ac:dyDescent="0.2">
      <c r="A19" s="16"/>
      <c r="D19" s="1" t="s">
        <v>64</v>
      </c>
      <c r="F19" s="8">
        <f>AM13</f>
        <v>223</v>
      </c>
      <c r="G19" s="8">
        <f>AP13</f>
        <v>223</v>
      </c>
      <c r="H19" s="8">
        <f>AS13</f>
        <v>249</v>
      </c>
      <c r="I19" s="8">
        <f>AV13</f>
        <v>227</v>
      </c>
      <c r="J19" s="8">
        <f>AY13</f>
        <v>250</v>
      </c>
      <c r="K19" s="8">
        <f>BB13</f>
        <v>268</v>
      </c>
      <c r="L19" s="8">
        <f>BE13</f>
        <v>267</v>
      </c>
      <c r="M19" s="8">
        <f>BH13</f>
        <v>282</v>
      </c>
      <c r="N19" s="8">
        <f>BK13</f>
        <v>284</v>
      </c>
      <c r="O19" s="8">
        <f>BN13</f>
        <v>297</v>
      </c>
      <c r="P19" s="8">
        <f>BQ13</f>
        <v>291</v>
      </c>
      <c r="Q19" s="8">
        <f>BT13</f>
        <v>293</v>
      </c>
      <c r="R19" s="8">
        <f>BW13</f>
        <v>303</v>
      </c>
      <c r="S19" s="8">
        <f>BZ13</f>
        <v>364</v>
      </c>
      <c r="T19" s="8">
        <f>CC13</f>
        <v>433</v>
      </c>
      <c r="U19" s="8">
        <f>CF13</f>
        <v>383</v>
      </c>
      <c r="V19" s="8">
        <f>CI13</f>
        <v>348</v>
      </c>
      <c r="W19" s="8">
        <f>CL13</f>
        <v>382</v>
      </c>
      <c r="X19" s="8">
        <f>CO13</f>
        <v>369</v>
      </c>
      <c r="Y19" s="8">
        <f>CR13</f>
        <v>436</v>
      </c>
      <c r="Z19" s="8">
        <f>CU13</f>
        <v>405</v>
      </c>
      <c r="AA19" s="8">
        <f>CX13</f>
        <v>440</v>
      </c>
      <c r="AB19" s="8">
        <f>DA13</f>
        <v>442</v>
      </c>
      <c r="AC19" s="8">
        <f>DD13</f>
        <v>425</v>
      </c>
      <c r="AD19" s="8">
        <f>DG13</f>
        <v>392</v>
      </c>
      <c r="AE19" s="8">
        <f>DJ13</f>
        <v>464</v>
      </c>
      <c r="AF19" s="8">
        <f>DM13</f>
        <v>474</v>
      </c>
      <c r="AG19" s="8">
        <f>DP13</f>
        <v>442</v>
      </c>
      <c r="AH19" s="8">
        <f>DS13</f>
        <v>448</v>
      </c>
      <c r="AI19" s="33"/>
    </row>
    <row r="20" spans="1:125" ht="13.5" customHeight="1" x14ac:dyDescent="0.2">
      <c r="A20" s="16"/>
      <c r="D20" s="11" t="s">
        <v>58</v>
      </c>
      <c r="E20" s="1" t="s">
        <v>59</v>
      </c>
      <c r="F20" s="11">
        <f>IF(AM13&gt;0,(AM14/AM13),"")</f>
        <v>0.11210762331838565</v>
      </c>
      <c r="G20" s="11">
        <f>IF(AP13&gt;0,(AP14/AP13),"")</f>
        <v>5.829596412556054E-2</v>
      </c>
      <c r="H20" s="11">
        <f>IF(AS13&gt;0,(AS14/AS13),"")</f>
        <v>7.2289156626506021E-2</v>
      </c>
      <c r="I20" s="11">
        <f>IF(AV13&gt;0,(AV14/AV13),"")</f>
        <v>0.1013215859030837</v>
      </c>
      <c r="J20" s="11">
        <f>IF(AY13&gt;0,(AY14/AY13),"")</f>
        <v>0.1</v>
      </c>
      <c r="K20" s="11">
        <f>IF(BB13&gt;0,(BB14/BB13),"")</f>
        <v>0.11940298507462686</v>
      </c>
      <c r="L20" s="11">
        <f>IF(BE13&gt;0,(BE14/BE13),"")</f>
        <v>0.10112359550561797</v>
      </c>
      <c r="M20" s="11">
        <f>IF(BH13&gt;0,(BH14/BH13),"")</f>
        <v>0.13475177304964539</v>
      </c>
      <c r="N20" s="11">
        <f>IF(BK13&gt;0,(BK14/BK13),"")</f>
        <v>0.15845070422535212</v>
      </c>
      <c r="O20" s="11">
        <f>IF(BN13&gt;0,(BN14/BN13),"")</f>
        <v>0.15151515151515152</v>
      </c>
      <c r="P20" s="11">
        <f>IF(BQ13&gt;0,(BQ14/BQ13),"")</f>
        <v>0.12371134020618557</v>
      </c>
      <c r="Q20" s="11">
        <f>IF(BT13&gt;0,(BT14/BT13),"")</f>
        <v>0.22525597269624573</v>
      </c>
      <c r="R20" s="11">
        <f>IF(BW13&gt;0,(BW14/BW13),"")</f>
        <v>0.14851485148514851</v>
      </c>
      <c r="S20" s="11">
        <f>IF(BZ13&gt;0,(BZ14/BZ13),"")</f>
        <v>0.14560439560439561</v>
      </c>
      <c r="T20" s="11">
        <f>IF(CC13&gt;0,(CC14/CC13),"")</f>
        <v>0.16166281755196305</v>
      </c>
      <c r="U20" s="11">
        <f>IF(CF13&gt;0,(CF14/CF13),"")</f>
        <v>0.25065274151436029</v>
      </c>
      <c r="V20" s="11">
        <f>IF(CI13&gt;0,(CI14/CI13),"")</f>
        <v>0.17528735632183909</v>
      </c>
      <c r="W20" s="11">
        <f>CL14/CL$13</f>
        <v>0.19109947643979058</v>
      </c>
      <c r="X20" s="11">
        <f>CO14/CO$13</f>
        <v>0.17073170731707318</v>
      </c>
      <c r="Y20" s="11">
        <f>CR14/CR$13</f>
        <v>0.21788990825688073</v>
      </c>
      <c r="Z20" s="11">
        <f>CU14/CU$13</f>
        <v>0.26666666666666666</v>
      </c>
      <c r="AA20" s="11">
        <f>CX14/CX$13</f>
        <v>0.20909090909090908</v>
      </c>
      <c r="AB20" s="11">
        <f>DA14/DA$13</f>
        <v>0.21945701357466063</v>
      </c>
      <c r="AC20" s="11">
        <f>DD14/DD$13</f>
        <v>0.27294117647058824</v>
      </c>
      <c r="AD20" s="11">
        <f>DG14/DG$13</f>
        <v>0.27806122448979592</v>
      </c>
      <c r="AE20" s="11">
        <f>DJ14/DJ$13</f>
        <v>0.38793103448275862</v>
      </c>
      <c r="AF20" s="11">
        <f>DM14/DM$13</f>
        <v>0.41350210970464135</v>
      </c>
      <c r="AG20" s="11">
        <f>DP14/DP$13</f>
        <v>0.33936651583710409</v>
      </c>
      <c r="AH20" s="11">
        <f>DS14/DS$13</f>
        <v>0.32589285714285715</v>
      </c>
      <c r="AI20" s="33"/>
    </row>
    <row r="21" spans="1:125" ht="13.5" customHeight="1" x14ac:dyDescent="0.2">
      <c r="A21" s="16"/>
      <c r="E21" s="1" t="s">
        <v>60</v>
      </c>
      <c r="F21" s="11">
        <f>IF(AM13&gt;0,(AM15/AM13),"")</f>
        <v>8.9686098654708515E-2</v>
      </c>
      <c r="G21" s="11">
        <f>IF(AP13&gt;0,(AP15/AP13),"")</f>
        <v>8.9686098654708515E-2</v>
      </c>
      <c r="H21" s="11">
        <f>IF(AS13&gt;0,(AS15/AS13),"")</f>
        <v>6.8273092369477914E-2</v>
      </c>
      <c r="I21" s="11">
        <f>IF(AV13&gt;0,(AV15/AV13),"")</f>
        <v>8.8105726872246701E-2</v>
      </c>
      <c r="J21" s="11">
        <f>IF(AY13&gt;0,(AY15/AY13),"")</f>
        <v>0.08</v>
      </c>
      <c r="K21" s="11">
        <f>IF(BB13&gt;0,(BB15/BB13),"")</f>
        <v>9.3283582089552244E-2</v>
      </c>
      <c r="L21" s="11">
        <f>IF(BE13&gt;0,(BE15/BE13),"")</f>
        <v>0.12359550561797752</v>
      </c>
      <c r="M21" s="11">
        <f>IF(BH13&gt;0,(BH15/BH13),"")</f>
        <v>8.8652482269503549E-2</v>
      </c>
      <c r="N21" s="11">
        <f>IF(BK13&gt;0,(BK15/BK13),"")</f>
        <v>0.10563380281690141</v>
      </c>
      <c r="O21" s="11">
        <f>IF(BN13&gt;0,(BN15/BN13),"")</f>
        <v>0.11784511784511785</v>
      </c>
      <c r="P21" s="11">
        <f>IF(BQ13&gt;0,(BQ15/BQ13),"")</f>
        <v>0.14432989690721648</v>
      </c>
      <c r="Q21" s="11">
        <f>IF(BT13&gt;0,(BT15/BT13),"")</f>
        <v>0.12286689419795221</v>
      </c>
      <c r="R21" s="11">
        <f>IF(BW13&gt;0,(BW15/BW13),"")</f>
        <v>0.15841584158415842</v>
      </c>
      <c r="S21" s="11">
        <f>IF(BZ13&gt;0,(BZ15/BZ13),"")</f>
        <v>0.12637362637362637</v>
      </c>
      <c r="T21" s="11">
        <f>IF(CC13&gt;0,(CC15/CC13),"")</f>
        <v>0.19630484988452657</v>
      </c>
      <c r="U21" s="11">
        <f>IF(CF13&gt;0,(CF15/CF13),"")</f>
        <v>0.17232375979112272</v>
      </c>
      <c r="V21" s="11">
        <f>IF(CI13&gt;0,(CI15/CI13),"")</f>
        <v>0.25287356321839083</v>
      </c>
      <c r="W21" s="11">
        <f>CL15/CL$13</f>
        <v>0.22774869109947643</v>
      </c>
      <c r="X21" s="11">
        <f>CO15/CO$13</f>
        <v>0.18699186991869918</v>
      </c>
      <c r="Y21" s="11">
        <f>CR15/CR$13</f>
        <v>0.1743119266055046</v>
      </c>
      <c r="Z21" s="11">
        <f>CU15/CU$13</f>
        <v>0.16049382716049382</v>
      </c>
      <c r="AA21" s="11">
        <f>CX15/CX$13</f>
        <v>0.22045454545454546</v>
      </c>
      <c r="AB21" s="11">
        <f>DA15/DA$13</f>
        <v>0.19457013574660634</v>
      </c>
      <c r="AC21" s="11">
        <f>DD15/DD$13</f>
        <v>0.17882352941176471</v>
      </c>
      <c r="AD21" s="11">
        <f>DG15/DG$13</f>
        <v>0.21428571428571427</v>
      </c>
      <c r="AE21" s="11">
        <f>DJ15/DJ$13</f>
        <v>0.16163793103448276</v>
      </c>
      <c r="AF21" s="11">
        <f>DM15/DM$13</f>
        <v>0.14135021097046413</v>
      </c>
      <c r="AG21" s="11">
        <f t="shared" ref="AG21:AG22" si="50">DP15/DP$13</f>
        <v>0.14027149321266968</v>
      </c>
      <c r="AH21" s="11">
        <f>DS15/DS$13</f>
        <v>0.16071428571428573</v>
      </c>
      <c r="AI21" s="33"/>
      <c r="AL21" s="2"/>
    </row>
    <row r="22" spans="1:125" ht="13.5" customHeight="1" x14ac:dyDescent="0.2">
      <c r="A22" s="16"/>
      <c r="E22" s="1" t="s">
        <v>61</v>
      </c>
      <c r="F22" s="13">
        <f>IF(AM13&gt;0,(AM16/AM13),"")</f>
        <v>0.13901345291479822</v>
      </c>
      <c r="G22" s="13">
        <f>IF(AP13&gt;0,(AP16/AP13),"")</f>
        <v>0.19282511210762332</v>
      </c>
      <c r="H22" s="13">
        <f>IF(AS13&gt;0,(AS16/AS13),"")</f>
        <v>0.15662650602409639</v>
      </c>
      <c r="I22" s="13">
        <f>IF(AV13&gt;0,(AV16/AV13),"")</f>
        <v>0.13656387665198239</v>
      </c>
      <c r="J22" s="13">
        <f>IF(AY13&gt;0,(AY16/AY13),"")</f>
        <v>0.20799999999999999</v>
      </c>
      <c r="K22" s="13">
        <f>IF(BB13&gt;0,(BB16/BB13),"")</f>
        <v>0.16791044776119404</v>
      </c>
      <c r="L22" s="13">
        <f>IF(BE13&gt;0,(BE16/BE13),"")</f>
        <v>0.16479400749063669</v>
      </c>
      <c r="M22" s="13">
        <f>IF(BH13&gt;0,(BH16/BH13),"")</f>
        <v>0.16312056737588654</v>
      </c>
      <c r="N22" s="13">
        <f>IF(BK13&gt;0,(BK16/BK13),"")</f>
        <v>0.15845070422535212</v>
      </c>
      <c r="O22" s="13">
        <f>IF(BN13&gt;0,(BN16/BN13),"")</f>
        <v>0.17508417508417509</v>
      </c>
      <c r="P22" s="13">
        <f>IF(BQ13&gt;0,(BQ16/BQ13),"")</f>
        <v>0.13745704467353953</v>
      </c>
      <c r="Q22" s="13">
        <f>IF(BT13&gt;0,(BT16/BT13),"")</f>
        <v>4.778156996587031E-2</v>
      </c>
      <c r="R22" s="13">
        <f>IF(BW13&gt;0,(BW16/BW13),"")</f>
        <v>0.12871287128712872</v>
      </c>
      <c r="S22" s="13">
        <f>IF(BZ13&gt;0,(BZ16/BZ13),"")</f>
        <v>0.12912087912087913</v>
      </c>
      <c r="T22" s="13">
        <f>IF(CC13&gt;0,(CC16/CC13),"")</f>
        <v>7.1593533487297925E-2</v>
      </c>
      <c r="U22" s="13">
        <f>IF(CF13&gt;0,(CF16/CF13),"")</f>
        <v>3.91644908616188E-2</v>
      </c>
      <c r="V22" s="13">
        <f>IF(CI13&gt;0,(CI16/CI13),"")</f>
        <v>0.10057471264367816</v>
      </c>
      <c r="W22" s="13">
        <f>CL16/CL$13</f>
        <v>6.8062827225130892E-2</v>
      </c>
      <c r="X22" s="13">
        <f>CO16/CO$13</f>
        <v>7.5880758807588072E-2</v>
      </c>
      <c r="Y22" s="13">
        <f>CR16/CR$13</f>
        <v>9.4036697247706427E-2</v>
      </c>
      <c r="Z22" s="13">
        <f>CU16/CU$13</f>
        <v>7.160493827160494E-2</v>
      </c>
      <c r="AA22" s="13">
        <f>CX16/CX$13</f>
        <v>5.6818181818181816E-2</v>
      </c>
      <c r="AB22" s="13">
        <f>DA16/DA$13</f>
        <v>5.2036199095022627E-2</v>
      </c>
      <c r="AC22" s="13">
        <f>DD16/DD$13</f>
        <v>4.9411764705882349E-2</v>
      </c>
      <c r="AD22" s="13">
        <f>DG16/DG$13</f>
        <v>5.3571428571428568E-2</v>
      </c>
      <c r="AE22" s="13">
        <f>DJ16/DJ$13</f>
        <v>3.017241379310345E-2</v>
      </c>
      <c r="AF22" s="13">
        <f>DM16/DM$13</f>
        <v>3.5864978902953586E-2</v>
      </c>
      <c r="AG22" s="13">
        <f t="shared" si="50"/>
        <v>4.072398190045249E-2</v>
      </c>
      <c r="AH22" s="13">
        <f>DS16/DS$13</f>
        <v>6.0267857142857144E-2</v>
      </c>
      <c r="AI22" s="33"/>
      <c r="AL22" s="2"/>
    </row>
    <row r="23" spans="1:125" ht="13.5" customHeight="1" x14ac:dyDescent="0.2">
      <c r="A23" s="16"/>
      <c r="F23" s="11">
        <f>IF(AM13&gt;0,(AM17/AM13),"")</f>
        <v>0.34080717488789236</v>
      </c>
      <c r="G23" s="11">
        <f>IF(AP13&gt;0,(AP17/AP13),"")</f>
        <v>0.34080717488789236</v>
      </c>
      <c r="H23" s="11">
        <f>IF(AS13&gt;0,(AS17/AS13),"")</f>
        <v>0.2971887550200803</v>
      </c>
      <c r="I23" s="11">
        <f>IF(AV13&gt;0,(AV17/AV13),"")</f>
        <v>0.32599118942731276</v>
      </c>
      <c r="J23" s="11">
        <f>IF(AY13&gt;0,(AY17/AY13),"")</f>
        <v>0.38800000000000001</v>
      </c>
      <c r="K23" s="11">
        <f>IF(BB13&gt;0,(BB17/BB13),"")</f>
        <v>0.38059701492537312</v>
      </c>
      <c r="L23" s="11">
        <f>IF(BE13&gt;0,(BE17/BE13),"")</f>
        <v>0.38951310861423222</v>
      </c>
      <c r="M23" s="11">
        <f>IF(BH13&gt;0,(BH17/BH13),"")</f>
        <v>0.38652482269503546</v>
      </c>
      <c r="N23" s="11">
        <f>IF(BK13&gt;0,(BK17/BK13),"")</f>
        <v>0.42253521126760563</v>
      </c>
      <c r="O23" s="11">
        <f>IF(BN13&gt;0,(BN17/BN13),"")</f>
        <v>0.44444444444444442</v>
      </c>
      <c r="P23" s="11">
        <f>IF(BQ13&gt;0,(BQ17/BQ13),"")</f>
        <v>0.40549828178694158</v>
      </c>
      <c r="Q23" s="11">
        <f>IF(BT13&gt;0,(BT17/BT13),"")</f>
        <v>0.39590443686006827</v>
      </c>
      <c r="R23" s="11">
        <f>IF(BW13&gt;0,(BW17/BW13),"")</f>
        <v>0.43564356435643564</v>
      </c>
      <c r="S23" s="11">
        <f>IF(BZ13&gt;0,(BZ17/BZ13),"")</f>
        <v>0.40109890109890112</v>
      </c>
      <c r="T23" s="11">
        <f>IF(CC13&gt;0,(CC17/CC13),"")</f>
        <v>0.42956120092378752</v>
      </c>
      <c r="U23" s="11">
        <f>IF(CF13&gt;0,(CF17/CF13),"")</f>
        <v>0.46214099216710181</v>
      </c>
      <c r="V23" s="11">
        <f>IF(CI13&gt;0,(CI17/CI13),"")</f>
        <v>0.52873563218390807</v>
      </c>
      <c r="W23" s="11">
        <f>CL17/CL$13</f>
        <v>0.48691099476439792</v>
      </c>
      <c r="X23" s="11">
        <f>CO17/CO$13</f>
        <v>0.43360433604336046</v>
      </c>
      <c r="Y23" s="11">
        <f>CR17/CR$13</f>
        <v>0.48623853211009177</v>
      </c>
      <c r="Z23" s="11">
        <f>CU17/CU$13</f>
        <v>0.49876543209876545</v>
      </c>
      <c r="AA23" s="11">
        <f>CX17/CX$13</f>
        <v>0.48636363636363639</v>
      </c>
      <c r="AB23" s="11">
        <f>DA17/DA$13</f>
        <v>0.4660633484162896</v>
      </c>
      <c r="AC23" s="11">
        <f>DD17/DD$13</f>
        <v>0.50117647058823533</v>
      </c>
      <c r="AD23" s="11">
        <f>DG17/DG$13</f>
        <v>0.54591836734693877</v>
      </c>
      <c r="AE23" s="11">
        <f>DJ17/DJ$13</f>
        <v>0.57974137931034486</v>
      </c>
      <c r="AF23" s="11">
        <f>DM17/DM$13</f>
        <v>0.59071729957805907</v>
      </c>
      <c r="AG23" s="11">
        <f>DP17/DP$13</f>
        <v>0.52036199095022628</v>
      </c>
      <c r="AH23" s="11">
        <f>DS17/DS$13</f>
        <v>0.546875</v>
      </c>
      <c r="AI23" s="33"/>
      <c r="AL23" s="2"/>
    </row>
    <row r="24" spans="1:125" ht="13.5" customHeight="1" x14ac:dyDescent="0.2">
      <c r="A24" s="16"/>
      <c r="C24" s="2" t="s">
        <v>25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3"/>
      <c r="AL24" s="2"/>
    </row>
    <row r="25" spans="1:125" ht="13.5" customHeight="1" x14ac:dyDescent="0.2">
      <c r="A25" s="16"/>
      <c r="D25" s="1" t="s">
        <v>64</v>
      </c>
      <c r="F25" s="8">
        <f>AN13</f>
        <v>271</v>
      </c>
      <c r="G25" s="8">
        <f>AQ13</f>
        <v>256</v>
      </c>
      <c r="H25" s="8">
        <f>AT13</f>
        <v>266</v>
      </c>
      <c r="I25" s="8">
        <f>AW13</f>
        <v>277</v>
      </c>
      <c r="J25" s="8">
        <f>AZ13</f>
        <v>318</v>
      </c>
      <c r="K25" s="8">
        <f>BC13</f>
        <v>299</v>
      </c>
      <c r="L25" s="8">
        <f>BF13</f>
        <v>321</v>
      </c>
      <c r="M25" s="8">
        <f>BI13</f>
        <v>336</v>
      </c>
      <c r="N25" s="8">
        <f>BL13</f>
        <v>356</v>
      </c>
      <c r="O25" s="8">
        <f>BO13</f>
        <v>391</v>
      </c>
      <c r="P25" s="8">
        <f>BR13</f>
        <v>445</v>
      </c>
      <c r="Q25" s="8">
        <f>BU13</f>
        <v>454</v>
      </c>
      <c r="R25" s="8">
        <f>BX13</f>
        <v>455</v>
      </c>
      <c r="S25" s="8">
        <f>CA13</f>
        <v>540</v>
      </c>
      <c r="T25" s="8">
        <f>CD13</f>
        <v>574</v>
      </c>
      <c r="U25" s="8">
        <f>CG13</f>
        <v>545</v>
      </c>
      <c r="V25" s="8">
        <f>CJ13</f>
        <v>568</v>
      </c>
      <c r="W25" s="8">
        <f>CM13</f>
        <v>589</v>
      </c>
      <c r="X25" s="8">
        <f>CP13</f>
        <v>610</v>
      </c>
      <c r="Y25" s="8">
        <f>CS13</f>
        <v>673</v>
      </c>
      <c r="Z25" s="8">
        <f>CV13</f>
        <v>707</v>
      </c>
      <c r="AA25" s="8">
        <f>CY13</f>
        <v>661</v>
      </c>
      <c r="AB25" s="8">
        <f>DB13</f>
        <v>618</v>
      </c>
      <c r="AC25" s="8">
        <f>DE13</f>
        <v>628</v>
      </c>
      <c r="AD25" s="8">
        <f>DH13</f>
        <v>628</v>
      </c>
      <c r="AE25" s="8">
        <f>DK13</f>
        <v>726</v>
      </c>
      <c r="AF25" s="8">
        <f>DN13</f>
        <v>739</v>
      </c>
      <c r="AG25" s="8">
        <f>DQ13</f>
        <v>730</v>
      </c>
      <c r="AH25" s="8">
        <f>DT13</f>
        <v>720</v>
      </c>
      <c r="AI25" s="33"/>
      <c r="AL25" s="2"/>
    </row>
    <row r="26" spans="1:125" ht="13.5" customHeight="1" x14ac:dyDescent="0.2">
      <c r="A26" s="16"/>
      <c r="D26" s="11" t="s">
        <v>58</v>
      </c>
      <c r="E26" s="1" t="s">
        <v>59</v>
      </c>
      <c r="F26" s="11">
        <f>IF(AN13&gt;0,(AN14/AN13),"")</f>
        <v>0.1070110701107011</v>
      </c>
      <c r="G26" s="11">
        <f>IF(AQ13&gt;0,(AQ14/AQ13),"")</f>
        <v>0.11328125</v>
      </c>
      <c r="H26" s="11">
        <f>IF(AT13&gt;0,(AT14/AT13),"")</f>
        <v>0.13157894736842105</v>
      </c>
      <c r="I26" s="11">
        <f>IF(AW13&gt;0,(AW14/AW13),"")</f>
        <v>0.1444043321299639</v>
      </c>
      <c r="J26" s="11">
        <f>IF(AZ13&gt;0,(AZ14/AZ13),"")</f>
        <v>0.14150943396226415</v>
      </c>
      <c r="K26" s="11">
        <f>IF(BC13&gt;0,(BC14/BC13),"")</f>
        <v>0.17725752508361203</v>
      </c>
      <c r="L26" s="11">
        <f>IF(BF13&gt;0,(BF14/BF13),"")</f>
        <v>0.16199376947040497</v>
      </c>
      <c r="M26" s="11">
        <f>IF(BI13&gt;0,(BI14/BI13),"")</f>
        <v>0.22321428571428573</v>
      </c>
      <c r="N26" s="11">
        <f>IF(BL13&gt;0,(BL14/BL13),"")</f>
        <v>0.16573033707865167</v>
      </c>
      <c r="O26" s="11">
        <f>IF(BO13&gt;0,(BO14/BO13),"")</f>
        <v>0.19437340153452684</v>
      </c>
      <c r="P26" s="11">
        <f>IF(BR13&gt;0,(BR14/BR13),"")</f>
        <v>0.15730337078651685</v>
      </c>
      <c r="Q26" s="11">
        <f>IF(BU13&gt;0,(BU14/BU13),"")</f>
        <v>0.28854625550660795</v>
      </c>
      <c r="R26" s="11">
        <f>IF(BX13&gt;0,(BX14/BX13),"")</f>
        <v>0.23076923076923078</v>
      </c>
      <c r="S26" s="11">
        <f>IF(CA13&gt;0,(CA14/CA13),"")</f>
        <v>0.2388888888888889</v>
      </c>
      <c r="T26" s="11">
        <f>IF(CD13&gt;0,(CD14/CD13),"")</f>
        <v>0.21777003484320556</v>
      </c>
      <c r="U26" s="11">
        <f>IF(CG13&gt;0,(CG14/CG13),"")</f>
        <v>0.28990825688073396</v>
      </c>
      <c r="V26" s="11">
        <f>IF(CJ13&gt;0,(CJ14/CJ13),"")</f>
        <v>0.23415492957746478</v>
      </c>
      <c r="W26" s="11">
        <f>CM14/CM$13</f>
        <v>0.26825127334465193</v>
      </c>
      <c r="X26" s="11">
        <f>CP14/CP$13</f>
        <v>0.27377049180327867</v>
      </c>
      <c r="Y26" s="11">
        <f>CS14/CS$13</f>
        <v>0.23625557206537889</v>
      </c>
      <c r="Z26" s="11">
        <f>CV14/CV$13</f>
        <v>0.25742574257425743</v>
      </c>
      <c r="AA26" s="11">
        <f>CY14/CY$13</f>
        <v>0.27080181543116488</v>
      </c>
      <c r="AB26" s="11">
        <f>DB14/DB$13</f>
        <v>0.28317152103559873</v>
      </c>
      <c r="AC26" s="11">
        <f>DE14/DE$13</f>
        <v>0.31210191082802546</v>
      </c>
      <c r="AD26" s="11">
        <f>DH14/DH$13</f>
        <v>0.321656050955414</v>
      </c>
      <c r="AE26" s="11">
        <f>DK14/DK$13</f>
        <v>0.36225895316804407</v>
      </c>
      <c r="AF26" s="11">
        <f>DN14/DN$13</f>
        <v>0.34100135317997293</v>
      </c>
      <c r="AG26" s="11">
        <f>DQ14/DQ$13</f>
        <v>0.38082191780821917</v>
      </c>
      <c r="AH26" s="11">
        <f>DT14/DT$13</f>
        <v>0.35</v>
      </c>
      <c r="AI26" s="33"/>
      <c r="AL26" s="2"/>
    </row>
    <row r="27" spans="1:125" ht="13.5" customHeight="1" x14ac:dyDescent="0.2">
      <c r="A27" s="16"/>
      <c r="E27" s="1" t="s">
        <v>60</v>
      </c>
      <c r="F27" s="11">
        <f>IF(AN13&gt;0,(AN15/AN13),"")</f>
        <v>0.11070110701107011</v>
      </c>
      <c r="G27" s="11">
        <f>IF(AQ13&gt;0,(AQ15/AQ13),"")</f>
        <v>0.11328125</v>
      </c>
      <c r="H27" s="11">
        <f>IF(AT13&gt;0,(AT15/AT13),"")</f>
        <v>0.11654135338345864</v>
      </c>
      <c r="I27" s="11">
        <f>IF(AW13&gt;0,(AW15/AW13),"")</f>
        <v>0.10108303249097472</v>
      </c>
      <c r="J27" s="11">
        <f>IF(AZ13&gt;0,(AZ15/AZ13),"")</f>
        <v>0.1069182389937107</v>
      </c>
      <c r="K27" s="11">
        <f>IF(BC13&gt;0,(BC15/BC13),"")</f>
        <v>0.12709030100334448</v>
      </c>
      <c r="L27" s="11">
        <f>IF(BF13&gt;0,(BF15/BF13),"")</f>
        <v>0.11214953271028037</v>
      </c>
      <c r="M27" s="11">
        <f>IF(BI13&gt;0,(BI15/BI13),"")</f>
        <v>0.11904761904761904</v>
      </c>
      <c r="N27" s="11">
        <f>IF(BL13&gt;0,(BL15/BL13),"")</f>
        <v>0.1601123595505618</v>
      </c>
      <c r="O27" s="11">
        <f>IF(BO13&gt;0,(BO15/BO13),"")</f>
        <v>0.13043478260869565</v>
      </c>
      <c r="P27" s="11">
        <f>IF(BR13&gt;0,(BR15/BR13),"")</f>
        <v>0.1303370786516854</v>
      </c>
      <c r="Q27" s="11">
        <f>IF(BU13&gt;0,(BU15/BU13),"")</f>
        <v>0.13215859030837004</v>
      </c>
      <c r="R27" s="11">
        <f>IF(BX13&gt;0,(BX15/BX13),"")</f>
        <v>0.11648351648351649</v>
      </c>
      <c r="S27" s="11">
        <f>IF(CA13&gt;0,(CA15/CA13),"")</f>
        <v>0.14444444444444443</v>
      </c>
      <c r="T27" s="11">
        <f>IF(CD13&gt;0,(CD15/CD13),"")</f>
        <v>0.1672473867595819</v>
      </c>
      <c r="U27" s="11">
        <f>IF(CG13&gt;0,(CG15/CG13),"")</f>
        <v>0.15596330275229359</v>
      </c>
      <c r="V27" s="11">
        <f>IF(CJ13&gt;0,(CJ15/CJ13),"")</f>
        <v>0.18661971830985916</v>
      </c>
      <c r="W27" s="11">
        <f>CM15/CM$13</f>
        <v>0.17996604414261461</v>
      </c>
      <c r="X27" s="11">
        <f>CP15/CP$13</f>
        <v>0.19836065573770492</v>
      </c>
      <c r="Y27" s="11">
        <f>CS15/CS$13</f>
        <v>0.17087667161961367</v>
      </c>
      <c r="Z27" s="11">
        <f>CV15/CV$13</f>
        <v>0.16124469589816123</v>
      </c>
      <c r="AA27" s="11">
        <f>CY15/CY$13</f>
        <v>0.19515885022692889</v>
      </c>
      <c r="AB27" s="11">
        <f>DB15/DB$13</f>
        <v>0.18446601941747573</v>
      </c>
      <c r="AC27" s="11">
        <f>DE15/DE$13</f>
        <v>0.20541401273885351</v>
      </c>
      <c r="AD27" s="11">
        <f>DH15/DH$13</f>
        <v>0.20859872611464969</v>
      </c>
      <c r="AE27" s="11">
        <f>DK15/DK$13</f>
        <v>0.15426997245179064</v>
      </c>
      <c r="AF27" s="11">
        <f>DN15/DN$13</f>
        <v>0.16373477672530445</v>
      </c>
      <c r="AG27" s="11">
        <f t="shared" ref="AG27:AG28" si="51">DQ15/DQ$13</f>
        <v>0.16027397260273973</v>
      </c>
      <c r="AH27" s="11">
        <f>DT15/DT$13</f>
        <v>0.19305555555555556</v>
      </c>
      <c r="AI27" s="33"/>
      <c r="AL27" s="2"/>
    </row>
    <row r="28" spans="1:125" ht="13.5" customHeight="1" x14ac:dyDescent="0.2">
      <c r="A28" s="16"/>
      <c r="E28" s="1" t="s">
        <v>61</v>
      </c>
      <c r="F28" s="13">
        <f>IF(AN13&gt;0,(AN16/AN13),"")</f>
        <v>0.16974169741697417</v>
      </c>
      <c r="G28" s="13">
        <f>IF(AQ13&gt;0,(AQ16/AQ13),"")</f>
        <v>0.20703125</v>
      </c>
      <c r="H28" s="13">
        <f>IF(AT13&gt;0,(AT16/AT13),"")</f>
        <v>0.20300751879699247</v>
      </c>
      <c r="I28" s="13">
        <f>IF(AW13&gt;0,(AW16/AW13),"")</f>
        <v>0.19855595667870035</v>
      </c>
      <c r="J28" s="13">
        <f>IF(AZ13&gt;0,(AZ16/AZ13),"")</f>
        <v>0.14465408805031446</v>
      </c>
      <c r="K28" s="13">
        <f>IF(BC13&gt;0,(BC16/BC13),"")</f>
        <v>0.21070234113712374</v>
      </c>
      <c r="L28" s="13">
        <f>IF(BF13&gt;0,(BF16/BF13),"")</f>
        <v>0.14953271028037382</v>
      </c>
      <c r="M28" s="13">
        <f>IF(BI13&gt;0,(BI16/BI13),"")</f>
        <v>0.14880952380952381</v>
      </c>
      <c r="N28" s="13">
        <f>IF(BL13&gt;0,(BL16/BL13),"")</f>
        <v>0.1544943820224719</v>
      </c>
      <c r="O28" s="13">
        <f>IF(BO13&gt;0,(BO16/BO13),"")</f>
        <v>0.13554987212276215</v>
      </c>
      <c r="P28" s="13">
        <f>IF(BR13&gt;0,(BR16/BR13),"")</f>
        <v>0.15280898876404495</v>
      </c>
      <c r="Q28" s="13">
        <f>IF(BU13&gt;0,(BU16/BU13),"")</f>
        <v>5.0660792951541848E-2</v>
      </c>
      <c r="R28" s="13">
        <f>IF(BX13&gt;0,(BX16/BX13),"")</f>
        <v>0.10329670329670329</v>
      </c>
      <c r="S28" s="13">
        <f>IF(CA13&gt;0,(CA16/CA13),"")</f>
        <v>0.11296296296296296</v>
      </c>
      <c r="T28" s="13">
        <f>IF(CD13&gt;0,(CD16/CD13),"")</f>
        <v>5.4006968641114983E-2</v>
      </c>
      <c r="U28" s="13">
        <f>IF(CG13&gt;0,(CG16/CG13),"")</f>
        <v>3.8532110091743121E-2</v>
      </c>
      <c r="V28" s="13">
        <f>IF(CJ13&gt;0,(CJ16/CJ13),"")</f>
        <v>8.2746478873239437E-2</v>
      </c>
      <c r="W28" s="13">
        <f>CM16/CM$13</f>
        <v>9.6774193548387094E-2</v>
      </c>
      <c r="X28" s="13">
        <f>CP16/CP$13</f>
        <v>6.8852459016393447E-2</v>
      </c>
      <c r="Y28" s="13">
        <f>CS16/CS$13</f>
        <v>7.8751857355126298E-2</v>
      </c>
      <c r="Z28" s="13">
        <f>CV16/CV$13</f>
        <v>5.7991513437057989E-2</v>
      </c>
      <c r="AA28" s="13">
        <f>CY16/CY$13</f>
        <v>3.3282904689863842E-2</v>
      </c>
      <c r="AB28" s="13">
        <f>DB16/DB$13</f>
        <v>5.0161812297734629E-2</v>
      </c>
      <c r="AC28" s="13">
        <f>DE16/DE$13</f>
        <v>4.4585987261146494E-2</v>
      </c>
      <c r="AD28" s="13">
        <f>DH16/DH$13</f>
        <v>5.0955414012738856E-2</v>
      </c>
      <c r="AE28" s="13">
        <f>DK16/DK$13</f>
        <v>3.1680440771349863E-2</v>
      </c>
      <c r="AF28" s="13">
        <f>DN16/DN$13</f>
        <v>3.3829499323410013E-2</v>
      </c>
      <c r="AG28" s="13">
        <f t="shared" si="51"/>
        <v>3.4246575342465752E-2</v>
      </c>
      <c r="AH28" s="13">
        <f>DT16/DT$13</f>
        <v>3.1944444444444442E-2</v>
      </c>
      <c r="AI28" s="33"/>
      <c r="AL28" s="2"/>
    </row>
    <row r="29" spans="1:125" ht="13.5" customHeight="1" x14ac:dyDescent="0.2">
      <c r="A29" s="16"/>
      <c r="F29" s="11">
        <f>IF(AN13&gt;0,(AN17/AN13),"")</f>
        <v>0.38745387453874541</v>
      </c>
      <c r="G29" s="11">
        <f>IF(AQ13&gt;0,(AQ17/AQ13),"")</f>
        <v>0.43359375</v>
      </c>
      <c r="H29" s="11">
        <f>IF(AT13&gt;0,(AT17/AT13),"")</f>
        <v>0.45112781954887216</v>
      </c>
      <c r="I29" s="11">
        <f>IF(AW13&gt;0,(AW17/AW13),"")</f>
        <v>0.44404332129963897</v>
      </c>
      <c r="J29" s="11">
        <f>IF(AZ13&gt;0,(AZ17/AZ13),"")</f>
        <v>0.39308176100628933</v>
      </c>
      <c r="K29" s="11">
        <f>IF(BC13&gt;0,(BC17/BC13),"")</f>
        <v>0.51505016722408026</v>
      </c>
      <c r="L29" s="11">
        <f>IF(BF13&gt;0,(BF17/BF13),"")</f>
        <v>0.42367601246105918</v>
      </c>
      <c r="M29" s="11">
        <f>IF(BI13&gt;0,(BI17/BI13),"")</f>
        <v>0.49107142857142855</v>
      </c>
      <c r="N29" s="11">
        <f>IF(BL13&gt;0,(BL17/BL13),"")</f>
        <v>0.4803370786516854</v>
      </c>
      <c r="O29" s="11">
        <f>IF(BO13&gt;0,(BO17/BO13),"")</f>
        <v>0.46035805626598464</v>
      </c>
      <c r="P29" s="11">
        <f>IF(BR13&gt;0,(BR17/BR13),"")</f>
        <v>0.44044943820224719</v>
      </c>
      <c r="Q29" s="11">
        <f>IF(BU13&gt;0,(BU17/BU13),"")</f>
        <v>0.47136563876651982</v>
      </c>
      <c r="R29" s="11">
        <f>IF(BX13&gt;0,(BX17/BX13),"")</f>
        <v>0.45054945054945056</v>
      </c>
      <c r="S29" s="11">
        <f>IF(CA13&gt;0,(CA17/CA13),"")</f>
        <v>0.49629629629629629</v>
      </c>
      <c r="T29" s="11">
        <f>IF(CD13&gt;0,(CD17/CD13),"")</f>
        <v>0.43902439024390244</v>
      </c>
      <c r="U29" s="11">
        <f>IF(CG13&gt;0,(CG17/CG13),"")</f>
        <v>0.48440366972477067</v>
      </c>
      <c r="V29" s="11">
        <f>IF(CJ13&gt;0,(CJ17/CJ13),"")</f>
        <v>0.50352112676056338</v>
      </c>
      <c r="W29" s="11">
        <f>CM17/CM$13</f>
        <v>0.54499151103565369</v>
      </c>
      <c r="X29" s="11">
        <f>CP17/CP$13</f>
        <v>0.54098360655737709</v>
      </c>
      <c r="Y29" s="11">
        <f>CS17/CS$13</f>
        <v>0.48588410104011887</v>
      </c>
      <c r="Z29" s="11">
        <f>CV17/CV$13</f>
        <v>0.47666195190947669</v>
      </c>
      <c r="AA29" s="11">
        <f>CY17/CY$13</f>
        <v>0.49924357034795763</v>
      </c>
      <c r="AB29" s="11">
        <f>DB17/DB$13</f>
        <v>0.51779935275080902</v>
      </c>
      <c r="AC29" s="11">
        <f>DE17/DE$13</f>
        <v>0.56210191082802552</v>
      </c>
      <c r="AD29" s="11">
        <f>DH17/DH$13</f>
        <v>0.58121019108280259</v>
      </c>
      <c r="AE29" s="11">
        <f>DK17/DK$13</f>
        <v>0.54820936639118456</v>
      </c>
      <c r="AF29" s="11">
        <f>DN17/DN$13</f>
        <v>0.53856562922868745</v>
      </c>
      <c r="AG29" s="11">
        <f>DQ17/DQ$13</f>
        <v>0.57534246575342463</v>
      </c>
      <c r="AH29" s="11">
        <f>DT17/DT$13</f>
        <v>0.57499999999999996</v>
      </c>
      <c r="AI29" s="33"/>
      <c r="AL29" s="2"/>
    </row>
    <row r="30" spans="1:125" ht="13.5" customHeight="1" x14ac:dyDescent="0.25">
      <c r="A30" s="16"/>
      <c r="C30" s="2" t="s">
        <v>122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35"/>
      <c r="AM30" s="55" t="s">
        <v>122</v>
      </c>
      <c r="AN30" s="55"/>
      <c r="AO30" s="55"/>
      <c r="AP30" s="55"/>
      <c r="AQ30" s="55"/>
      <c r="AR30" s="55"/>
      <c r="AS30" s="55"/>
      <c r="AT30" s="55"/>
      <c r="AU30" s="55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</row>
    <row r="31" spans="1:125" ht="13.5" customHeight="1" x14ac:dyDescent="0.2">
      <c r="A31" s="16"/>
      <c r="D31" s="1" t="s">
        <v>64</v>
      </c>
      <c r="E31" s="2"/>
      <c r="F31" s="8"/>
      <c r="G31" s="8"/>
      <c r="H31" s="8"/>
      <c r="I31" s="8">
        <f>AX31</f>
        <v>39</v>
      </c>
      <c r="J31" s="8">
        <f>BA31</f>
        <v>56</v>
      </c>
      <c r="K31" s="8">
        <f>BD31</f>
        <v>59</v>
      </c>
      <c r="L31" s="8">
        <f>BG31</f>
        <v>44</v>
      </c>
      <c r="M31" s="8">
        <f>BJ31</f>
        <v>68</v>
      </c>
      <c r="N31" s="8">
        <f>BM31</f>
        <v>53</v>
      </c>
      <c r="O31" s="8">
        <f>BP31</f>
        <v>86</v>
      </c>
      <c r="P31" s="8">
        <f>BS31</f>
        <v>88</v>
      </c>
      <c r="Q31" s="8">
        <f>BV31</f>
        <v>106</v>
      </c>
      <c r="R31" s="8">
        <f>BY31</f>
        <v>118</v>
      </c>
      <c r="S31" s="8">
        <f>CB31</f>
        <v>147</v>
      </c>
      <c r="T31" s="8">
        <f t="shared" ref="T31" si="52">CE31</f>
        <v>176</v>
      </c>
      <c r="U31" s="8">
        <f>CH31</f>
        <v>175</v>
      </c>
      <c r="V31" s="8">
        <f>CK31</f>
        <v>154</v>
      </c>
      <c r="W31" s="8">
        <f>CN31</f>
        <v>161</v>
      </c>
      <c r="X31" s="8">
        <f>CQ31</f>
        <v>163</v>
      </c>
      <c r="Y31" s="8">
        <f>CT31</f>
        <v>182</v>
      </c>
      <c r="Z31" s="8">
        <f>CW31</f>
        <v>240</v>
      </c>
      <c r="AA31" s="8">
        <f>CZ31</f>
        <v>229</v>
      </c>
      <c r="AB31" s="8">
        <f>DC31</f>
        <v>201</v>
      </c>
      <c r="AC31" s="8">
        <f>DF31</f>
        <v>171</v>
      </c>
      <c r="AD31" s="8">
        <f>DI31</f>
        <v>121</v>
      </c>
      <c r="AE31" s="8">
        <f>DL31</f>
        <v>189</v>
      </c>
      <c r="AF31" s="8">
        <f>DO31</f>
        <v>172</v>
      </c>
      <c r="AG31" s="8">
        <f>DR31</f>
        <v>144</v>
      </c>
      <c r="AH31" s="8">
        <f>DU31</f>
        <v>125</v>
      </c>
      <c r="AI31" s="9"/>
      <c r="AJ31" s="8"/>
      <c r="AK31" s="1" t="s">
        <v>64</v>
      </c>
      <c r="AV31" s="26">
        <v>12</v>
      </c>
      <c r="AW31" s="26">
        <v>27</v>
      </c>
      <c r="AX31" s="26">
        <f>AV31+AW31</f>
        <v>39</v>
      </c>
      <c r="AY31" s="26">
        <v>18</v>
      </c>
      <c r="AZ31" s="26">
        <v>38</v>
      </c>
      <c r="BA31" s="26">
        <f>AY31+AZ31</f>
        <v>56</v>
      </c>
      <c r="BB31" s="26">
        <v>16</v>
      </c>
      <c r="BC31" s="26">
        <v>43</v>
      </c>
      <c r="BD31" s="26">
        <f>BB31+BC31</f>
        <v>59</v>
      </c>
      <c r="BE31" s="26">
        <v>19</v>
      </c>
      <c r="BF31" s="26">
        <v>25</v>
      </c>
      <c r="BG31" s="26">
        <f>BE31+BF31</f>
        <v>44</v>
      </c>
      <c r="BH31" s="26">
        <v>29</v>
      </c>
      <c r="BI31" s="26">
        <v>39</v>
      </c>
      <c r="BJ31" s="26">
        <f>BH31+BI31</f>
        <v>68</v>
      </c>
      <c r="BK31" s="26">
        <v>18</v>
      </c>
      <c r="BL31" s="26">
        <v>35</v>
      </c>
      <c r="BM31" s="26">
        <f>BK31+BL31</f>
        <v>53</v>
      </c>
      <c r="BN31" s="26">
        <v>24</v>
      </c>
      <c r="BO31" s="26">
        <v>62</v>
      </c>
      <c r="BP31" s="26">
        <f>BN31+BO31</f>
        <v>86</v>
      </c>
      <c r="BQ31" s="26">
        <v>33</v>
      </c>
      <c r="BR31" s="26">
        <v>55</v>
      </c>
      <c r="BS31" s="26">
        <f>BQ31+BR31</f>
        <v>88</v>
      </c>
      <c r="BT31" s="26">
        <v>31</v>
      </c>
      <c r="BU31" s="26">
        <v>75</v>
      </c>
      <c r="BV31" s="26">
        <f>BT31+BU31</f>
        <v>106</v>
      </c>
      <c r="BW31" s="26">
        <v>31</v>
      </c>
      <c r="BX31" s="26">
        <v>87</v>
      </c>
      <c r="BY31" s="26">
        <f>BW31+BX31</f>
        <v>118</v>
      </c>
      <c r="BZ31" s="26">
        <v>39</v>
      </c>
      <c r="CA31" s="26">
        <v>108</v>
      </c>
      <c r="CB31" s="26">
        <f>BZ31+CA31</f>
        <v>147</v>
      </c>
      <c r="CC31" s="26">
        <v>53</v>
      </c>
      <c r="CD31" s="26">
        <v>123</v>
      </c>
      <c r="CE31" s="26">
        <f>CC31+CD31</f>
        <v>176</v>
      </c>
      <c r="CF31" s="26">
        <v>66</v>
      </c>
      <c r="CG31" s="26">
        <v>109</v>
      </c>
      <c r="CH31" s="26">
        <f>CF31+CG31</f>
        <v>175</v>
      </c>
      <c r="CI31" s="26">
        <v>47</v>
      </c>
      <c r="CJ31" s="26">
        <v>107</v>
      </c>
      <c r="CK31" s="26">
        <f>CI31+CJ31</f>
        <v>154</v>
      </c>
      <c r="CL31" s="26">
        <v>50</v>
      </c>
      <c r="CM31" s="26">
        <v>111</v>
      </c>
      <c r="CN31" s="26">
        <f>CL31+CM31</f>
        <v>161</v>
      </c>
      <c r="CO31" s="26">
        <v>45</v>
      </c>
      <c r="CP31" s="26">
        <v>118</v>
      </c>
      <c r="CQ31" s="26">
        <f>CO31+CP31</f>
        <v>163</v>
      </c>
      <c r="CR31" s="26">
        <v>55</v>
      </c>
      <c r="CS31" s="26">
        <v>127</v>
      </c>
      <c r="CT31" s="26">
        <f>CR31+CS31</f>
        <v>182</v>
      </c>
      <c r="CU31" s="26">
        <v>56</v>
      </c>
      <c r="CV31" s="26">
        <v>184</v>
      </c>
      <c r="CW31" s="26">
        <f>CU31+CV31</f>
        <v>240</v>
      </c>
      <c r="CX31" s="26">
        <v>66</v>
      </c>
      <c r="CY31" s="26">
        <v>163</v>
      </c>
      <c r="CZ31" s="26">
        <f>CX31+CY31</f>
        <v>229</v>
      </c>
      <c r="DA31" s="26">
        <v>65</v>
      </c>
      <c r="DB31" s="26">
        <v>136</v>
      </c>
      <c r="DC31" s="26">
        <f>DA31+DB31</f>
        <v>201</v>
      </c>
      <c r="DD31" s="26">
        <v>49</v>
      </c>
      <c r="DE31" s="26">
        <v>122</v>
      </c>
      <c r="DF31" s="26">
        <f>DD31+DE31</f>
        <v>171</v>
      </c>
      <c r="DG31" s="26">
        <v>44</v>
      </c>
      <c r="DH31" s="26">
        <v>77</v>
      </c>
      <c r="DI31" s="26">
        <f>DG31+DH31</f>
        <v>121</v>
      </c>
      <c r="DJ31" s="26">
        <v>68</v>
      </c>
      <c r="DK31" s="26">
        <v>121</v>
      </c>
      <c r="DL31" s="26">
        <f>DJ31+DK31</f>
        <v>189</v>
      </c>
      <c r="DM31" s="26">
        <v>51</v>
      </c>
      <c r="DN31" s="26">
        <v>121</v>
      </c>
      <c r="DO31" s="26">
        <f>DM31+DN31</f>
        <v>172</v>
      </c>
      <c r="DP31" s="26">
        <v>37</v>
      </c>
      <c r="DQ31" s="26">
        <v>107</v>
      </c>
      <c r="DR31" s="26">
        <f>DP31+DQ31</f>
        <v>144</v>
      </c>
      <c r="DS31" s="26">
        <v>38</v>
      </c>
      <c r="DT31" s="26">
        <v>87</v>
      </c>
      <c r="DU31" s="26">
        <f>DS31+DT31</f>
        <v>125</v>
      </c>
    </row>
    <row r="32" spans="1:125" ht="13.5" customHeight="1" x14ac:dyDescent="0.2">
      <c r="A32" s="16"/>
      <c r="D32" s="11" t="s">
        <v>58</v>
      </c>
      <c r="E32" s="1" t="s">
        <v>59</v>
      </c>
      <c r="F32" s="11" t="str">
        <f>IF(AO31&gt;0,(AO32/AO31),"")</f>
        <v/>
      </c>
      <c r="G32" s="11" t="str">
        <f>IF(AR31&gt;0,(AR32/AR31),"")</f>
        <v/>
      </c>
      <c r="H32" s="11" t="str">
        <f>IF(AU31&gt;0,(AU32/AU31),"")</f>
        <v/>
      </c>
      <c r="I32" s="11">
        <f>IF(AX31&gt;0,(AX32/AX31),"")</f>
        <v>7.6923076923076927E-2</v>
      </c>
      <c r="J32" s="11">
        <f>IF(BA31&gt;0,(BA32/BA31),"")</f>
        <v>8.9285714285714288E-2</v>
      </c>
      <c r="K32" s="11">
        <f>IF(BD31&gt;0,(BD32/BD31),"")</f>
        <v>3.3898305084745763E-2</v>
      </c>
      <c r="L32" s="11">
        <f>IF(BG31&gt;0,(BG32/BG31),"")</f>
        <v>0.13636363636363635</v>
      </c>
      <c r="M32" s="11">
        <f>IF(BJ31&gt;0,(BJ32/BJ31),"")</f>
        <v>0.16176470588235295</v>
      </c>
      <c r="N32" s="11">
        <f>IF(BM31&gt;0,(BM32/BM31),"")</f>
        <v>9.4339622641509441E-2</v>
      </c>
      <c r="O32" s="11">
        <f>IF(BP31&gt;0,(BP32/BP31),"")</f>
        <v>0.16279069767441862</v>
      </c>
      <c r="P32" s="11">
        <f>IF(BS31&gt;0,(BS32/BS31),"")</f>
        <v>7.9545454545454544E-2</v>
      </c>
      <c r="Q32" s="11">
        <f>IF(BV31&gt;0,(BV32/BV31),"")</f>
        <v>7.5471698113207544E-2</v>
      </c>
      <c r="R32" s="11">
        <f>IF(BY31&gt;0,(BY32/BY31),"")</f>
        <v>0.13559322033898305</v>
      </c>
      <c r="S32" s="11">
        <f>IF(CB31&gt;0,(CB32/CB31),"")</f>
        <v>0.10204081632653061</v>
      </c>
      <c r="T32" s="11">
        <f t="shared" ref="T32" si="53">IF(CE31&gt;0,(CE32/CE31),"")</f>
        <v>0.10795454545454546</v>
      </c>
      <c r="U32" s="11">
        <f>IF(CH31&gt;0,(CH32/CH31),"")</f>
        <v>0.13714285714285715</v>
      </c>
      <c r="V32" s="11">
        <f>IF(CK31&gt;0,(CK32/CK31),"")</f>
        <v>9.7402597402597407E-2</v>
      </c>
      <c r="W32" s="11">
        <f>CN32/CN$31</f>
        <v>0.13043478260869565</v>
      </c>
      <c r="X32" s="11">
        <f>CQ32/CQ$31</f>
        <v>9.202453987730061E-2</v>
      </c>
      <c r="Y32" s="11">
        <f>CT32/CT$31</f>
        <v>9.8901098901098897E-2</v>
      </c>
      <c r="Z32" s="11">
        <f>CW32/CW$31</f>
        <v>8.3333333333333329E-2</v>
      </c>
      <c r="AA32" s="11">
        <f>CZ32/CZ$31</f>
        <v>0.10480349344978165</v>
      </c>
      <c r="AB32" s="11">
        <f>DC32/DC$31</f>
        <v>0.1044776119402985</v>
      </c>
      <c r="AC32" s="11">
        <f>DF32/DF$31</f>
        <v>0.14035087719298245</v>
      </c>
      <c r="AD32" s="11">
        <f>DI32/DI$31</f>
        <v>0.19834710743801653</v>
      </c>
      <c r="AE32" s="11">
        <f>DL32/DL$31</f>
        <v>0.24338624338624337</v>
      </c>
      <c r="AF32" s="11">
        <f>DO32/DO$31</f>
        <v>0.19767441860465115</v>
      </c>
      <c r="AG32" s="11">
        <f>DR32/DR$31</f>
        <v>0.22916666666666666</v>
      </c>
      <c r="AH32" s="11">
        <f>DU32/DU$31</f>
        <v>0.248</v>
      </c>
      <c r="AI32" s="33"/>
      <c r="AK32" s="11" t="s">
        <v>58</v>
      </c>
      <c r="AL32" s="1" t="s">
        <v>59</v>
      </c>
      <c r="AV32" s="26">
        <v>0</v>
      </c>
      <c r="AW32" s="26">
        <v>3</v>
      </c>
      <c r="AX32" s="26">
        <f t="shared" ref="AX32:AX34" si="54">AV32+AW32</f>
        <v>3</v>
      </c>
      <c r="AY32" s="26">
        <v>1</v>
      </c>
      <c r="AZ32" s="26">
        <v>4</v>
      </c>
      <c r="BA32" s="26">
        <f t="shared" ref="BA32:BA34" si="55">AY32+AZ32</f>
        <v>5</v>
      </c>
      <c r="BB32" s="26">
        <v>0</v>
      </c>
      <c r="BC32" s="26">
        <v>2</v>
      </c>
      <c r="BD32" s="26">
        <f t="shared" ref="BD32:BD34" si="56">BB32+BC32</f>
        <v>2</v>
      </c>
      <c r="BE32" s="26">
        <v>2</v>
      </c>
      <c r="BF32" s="26">
        <v>4</v>
      </c>
      <c r="BG32" s="26">
        <f t="shared" ref="BG32:BG34" si="57">BE32+BF32</f>
        <v>6</v>
      </c>
      <c r="BH32" s="26">
        <v>2</v>
      </c>
      <c r="BI32" s="26">
        <v>9</v>
      </c>
      <c r="BJ32" s="26">
        <f t="shared" ref="BJ32:BJ34" si="58">BH32+BI32</f>
        <v>11</v>
      </c>
      <c r="BK32" s="26">
        <v>3</v>
      </c>
      <c r="BL32" s="26">
        <v>2</v>
      </c>
      <c r="BM32" s="26">
        <f t="shared" ref="BM32:BM34" si="59">BK32+BL32</f>
        <v>5</v>
      </c>
      <c r="BN32" s="26">
        <v>4</v>
      </c>
      <c r="BO32" s="26">
        <v>10</v>
      </c>
      <c r="BP32" s="26">
        <f t="shared" ref="BP32:BP34" si="60">BN32+BO32</f>
        <v>14</v>
      </c>
      <c r="BQ32" s="26">
        <v>4</v>
      </c>
      <c r="BR32" s="26">
        <v>3</v>
      </c>
      <c r="BS32" s="26">
        <f t="shared" ref="BS32:BS34" si="61">BQ32+BR32</f>
        <v>7</v>
      </c>
      <c r="BT32" s="26">
        <f>(0)+1</f>
        <v>1</v>
      </c>
      <c r="BU32" s="26">
        <f>(1)+6</f>
        <v>7</v>
      </c>
      <c r="BV32" s="26">
        <f t="shared" ref="BV32:BV34" si="62">BT32+BU32</f>
        <v>8</v>
      </c>
      <c r="BW32" s="26">
        <f>(0)+4</f>
        <v>4</v>
      </c>
      <c r="BX32" s="26">
        <f>(0)+12</f>
        <v>12</v>
      </c>
      <c r="BY32" s="26">
        <f t="shared" ref="BY32:BY34" si="63">BW32+BX32</f>
        <v>16</v>
      </c>
      <c r="BZ32" s="26">
        <f>(0)+2</f>
        <v>2</v>
      </c>
      <c r="CA32" s="26">
        <f>(1)+12</f>
        <v>13</v>
      </c>
      <c r="CB32" s="26">
        <f t="shared" ref="CB32:CB33" si="64">BZ32+CA32</f>
        <v>15</v>
      </c>
      <c r="CC32" s="26">
        <f>(0)+3</f>
        <v>3</v>
      </c>
      <c r="CD32" s="26">
        <f>(0)+16</f>
        <v>16</v>
      </c>
      <c r="CE32" s="26">
        <f t="shared" ref="CE32:CE34" si="65">CC32+CD32</f>
        <v>19</v>
      </c>
      <c r="CF32" s="26">
        <f>(0)+6</f>
        <v>6</v>
      </c>
      <c r="CG32" s="26">
        <f>(1)+17</f>
        <v>18</v>
      </c>
      <c r="CH32" s="26">
        <f t="shared" ref="CH32:CH34" si="66">CF32+CG32</f>
        <v>24</v>
      </c>
      <c r="CI32" s="26">
        <f>(0)+2</f>
        <v>2</v>
      </c>
      <c r="CJ32" s="26">
        <f>(1)+12</f>
        <v>13</v>
      </c>
      <c r="CK32" s="26">
        <f t="shared" ref="CK32:CK34" si="67">CI32+CJ32</f>
        <v>15</v>
      </c>
      <c r="CL32" s="26">
        <f>(0)+1</f>
        <v>1</v>
      </c>
      <c r="CM32" s="26">
        <f>(0)+20</f>
        <v>20</v>
      </c>
      <c r="CN32" s="26">
        <f t="shared" ref="CN32" si="68">CL32+CM32</f>
        <v>21</v>
      </c>
      <c r="CO32" s="26">
        <f>(0)+4</f>
        <v>4</v>
      </c>
      <c r="CP32" s="26">
        <f>(0)+11</f>
        <v>11</v>
      </c>
      <c r="CQ32" s="26">
        <f t="shared" ref="CQ32" si="69">CO32+CP32</f>
        <v>15</v>
      </c>
      <c r="CR32" s="26">
        <f>(0)+4</f>
        <v>4</v>
      </c>
      <c r="CS32" s="26">
        <f>(1)+13</f>
        <v>14</v>
      </c>
      <c r="CT32" s="26">
        <f t="shared" ref="CT32" si="70">CR32+CS32</f>
        <v>18</v>
      </c>
      <c r="CU32" s="26">
        <f>(0)+3</f>
        <v>3</v>
      </c>
      <c r="CV32" s="26">
        <f>(0)+17</f>
        <v>17</v>
      </c>
      <c r="CW32" s="26">
        <f t="shared" ref="CW32" si="71">CU32+CV32</f>
        <v>20</v>
      </c>
      <c r="CX32" s="26">
        <f>(0)+4</f>
        <v>4</v>
      </c>
      <c r="CY32" s="26">
        <f>(0)+20</f>
        <v>20</v>
      </c>
      <c r="CZ32" s="26">
        <f t="shared" ref="CZ32" si="72">CX32+CY32</f>
        <v>24</v>
      </c>
      <c r="DA32" s="26">
        <f>(1)+4</f>
        <v>5</v>
      </c>
      <c r="DB32" s="26">
        <f>(1)+15</f>
        <v>16</v>
      </c>
      <c r="DC32" s="26">
        <f t="shared" ref="DC32" si="73">DA32+DB32</f>
        <v>21</v>
      </c>
      <c r="DD32" s="26">
        <f>(0)+4</f>
        <v>4</v>
      </c>
      <c r="DE32" s="26">
        <f>(0)+20</f>
        <v>20</v>
      </c>
      <c r="DF32" s="26">
        <f t="shared" ref="DF32" si="74">DD32+DE32</f>
        <v>24</v>
      </c>
      <c r="DG32" s="26">
        <v>9</v>
      </c>
      <c r="DH32" s="26">
        <v>15</v>
      </c>
      <c r="DI32" s="26">
        <f t="shared" ref="DI32" si="75">DG32+DH32</f>
        <v>24</v>
      </c>
      <c r="DJ32" s="26">
        <f>(0)+16+(2)+0</f>
        <v>18</v>
      </c>
      <c r="DK32" s="26">
        <f>(0)+22+(2)+4</f>
        <v>28</v>
      </c>
      <c r="DL32" s="26">
        <f t="shared" ref="DL32" si="76">DJ32+DK32</f>
        <v>46</v>
      </c>
      <c r="DM32" s="26">
        <f>(0)+9+(2)+0</f>
        <v>11</v>
      </c>
      <c r="DN32" s="26">
        <f>(0)+21+(1)+1</f>
        <v>23</v>
      </c>
      <c r="DO32" s="26">
        <f t="shared" ref="DO32" si="77">DM32+DN32</f>
        <v>34</v>
      </c>
      <c r="DP32" s="26">
        <f>(0)+8+(0)+0</f>
        <v>8</v>
      </c>
      <c r="DQ32" s="26">
        <f>(0)+25+(0)+0</f>
        <v>25</v>
      </c>
      <c r="DR32" s="26">
        <f t="shared" ref="DR32" si="78">DP32+DQ32</f>
        <v>33</v>
      </c>
      <c r="DS32" s="26">
        <f>(0)+6+(1)+0</f>
        <v>7</v>
      </c>
      <c r="DT32" s="26">
        <f>(0)+23+(1)+0</f>
        <v>24</v>
      </c>
      <c r="DU32" s="26">
        <f t="shared" ref="DU32" si="79">DS32+DT32</f>
        <v>31</v>
      </c>
    </row>
    <row r="33" spans="1:125" ht="13.5" customHeight="1" x14ac:dyDescent="0.2">
      <c r="A33" s="16"/>
      <c r="E33" s="1" t="s">
        <v>60</v>
      </c>
      <c r="F33" s="11" t="str">
        <f>IF(AO31&gt;0,(AO33/AO31),"")</f>
        <v/>
      </c>
      <c r="G33" s="11" t="str">
        <f>IF(AR31&gt;0,(AR33/AR31),"")</f>
        <v/>
      </c>
      <c r="H33" s="11" t="str">
        <f>IF(AU31&gt;0,(AU33/AU31),"")</f>
        <v/>
      </c>
      <c r="I33" s="11">
        <f>IF(AX31&gt;0,(AX33/AX31),"")</f>
        <v>0.10256410256410256</v>
      </c>
      <c r="J33" s="11">
        <f>IF(BA31&gt;0,(BA33/BA31),"")</f>
        <v>0.10714285714285714</v>
      </c>
      <c r="K33" s="11">
        <f>IF(BD31&gt;0,(BD33/BD31),"")</f>
        <v>0.15254237288135594</v>
      </c>
      <c r="L33" s="11">
        <f>IF(BG31&gt;0,(BG33/BG31),"")</f>
        <v>0.25</v>
      </c>
      <c r="M33" s="11">
        <f>IF(BJ31&gt;0,(BJ33/BJ31),"")</f>
        <v>0.17647058823529413</v>
      </c>
      <c r="N33" s="11">
        <f>IF(BM31&gt;0,(BM33/BM31),"")</f>
        <v>0.20754716981132076</v>
      </c>
      <c r="O33" s="11">
        <f>IF(BP31&gt;0,(BP33/BP31),"")</f>
        <v>0.11627906976744186</v>
      </c>
      <c r="P33" s="11">
        <f>IF(BS31&gt;0,(BS33/BS31),"")</f>
        <v>0.13636363636363635</v>
      </c>
      <c r="Q33" s="11">
        <f>IF(BV31&gt;0,(BV33/BV31),"")</f>
        <v>7.5471698113207544E-2</v>
      </c>
      <c r="R33" s="11">
        <f>IF(BY31&gt;0,(BY33/BY31),"")</f>
        <v>0.1440677966101695</v>
      </c>
      <c r="S33" s="11">
        <f>IF(CB31&gt;0,(CB33/CB31),"")</f>
        <v>0.12244897959183673</v>
      </c>
      <c r="T33" s="11">
        <f t="shared" ref="T33" si="80">IF(CE31&gt;0,(CE33/CE31),"")</f>
        <v>0.13636363636363635</v>
      </c>
      <c r="U33" s="11">
        <f>IF(CH31&gt;0,(CH33/CH31),"")</f>
        <v>0.10857142857142857</v>
      </c>
      <c r="V33" s="11">
        <f>IF(CK31&gt;0,(CK33/CK31),"")</f>
        <v>0.14935064935064934</v>
      </c>
      <c r="W33" s="11">
        <f t="shared" ref="W33:W35" si="81">CN33/CN$31</f>
        <v>8.6956521739130432E-2</v>
      </c>
      <c r="X33" s="11">
        <f>CQ33/CQ$31</f>
        <v>0.19018404907975461</v>
      </c>
      <c r="Y33" s="11">
        <f t="shared" ref="Y33:Y35" si="82">CT33/CT$31</f>
        <v>0.13186813186813187</v>
      </c>
      <c r="Z33" s="11">
        <f>CW33/CW$31</f>
        <v>0.14583333333333334</v>
      </c>
      <c r="AA33" s="11">
        <f>CZ33/CZ$31</f>
        <v>0.19213973799126638</v>
      </c>
      <c r="AB33" s="11">
        <f>DC33/DC$31</f>
        <v>0.18407960199004975</v>
      </c>
      <c r="AC33" s="11">
        <f>DF33/DF$31</f>
        <v>0.19883040935672514</v>
      </c>
      <c r="AD33" s="11">
        <f>DI33/DI$31</f>
        <v>0.2231404958677686</v>
      </c>
      <c r="AE33" s="11">
        <f>DL33/DL$31</f>
        <v>0.14814814814814814</v>
      </c>
      <c r="AF33" s="11">
        <f>DO33/DO$31</f>
        <v>0.1744186046511628</v>
      </c>
      <c r="AG33" s="11">
        <f t="shared" ref="AG33:AG34" si="83">DR33/DR$31</f>
        <v>0.14583333333333334</v>
      </c>
      <c r="AH33" s="11">
        <f>DU33/DU$31</f>
        <v>0.12</v>
      </c>
      <c r="AI33" s="33"/>
      <c r="AL33" s="1" t="s">
        <v>60</v>
      </c>
      <c r="AV33" s="26">
        <v>0</v>
      </c>
      <c r="AW33" s="26">
        <v>4</v>
      </c>
      <c r="AX33" s="26">
        <f t="shared" si="54"/>
        <v>4</v>
      </c>
      <c r="AY33" s="26">
        <v>2</v>
      </c>
      <c r="AZ33" s="26">
        <v>4</v>
      </c>
      <c r="BA33" s="26">
        <f t="shared" si="55"/>
        <v>6</v>
      </c>
      <c r="BB33" s="26">
        <v>2</v>
      </c>
      <c r="BC33" s="26">
        <v>7</v>
      </c>
      <c r="BD33" s="26">
        <f t="shared" si="56"/>
        <v>9</v>
      </c>
      <c r="BE33" s="26">
        <v>6</v>
      </c>
      <c r="BF33" s="26">
        <v>5</v>
      </c>
      <c r="BG33" s="26">
        <f t="shared" si="57"/>
        <v>11</v>
      </c>
      <c r="BH33" s="26">
        <v>2</v>
      </c>
      <c r="BI33" s="26">
        <v>10</v>
      </c>
      <c r="BJ33" s="26">
        <f t="shared" si="58"/>
        <v>12</v>
      </c>
      <c r="BK33" s="26">
        <v>1</v>
      </c>
      <c r="BL33" s="26">
        <v>10</v>
      </c>
      <c r="BM33" s="26">
        <f t="shared" si="59"/>
        <v>11</v>
      </c>
      <c r="BN33" s="26">
        <v>2</v>
      </c>
      <c r="BO33" s="26">
        <v>8</v>
      </c>
      <c r="BP33" s="26">
        <f t="shared" si="60"/>
        <v>10</v>
      </c>
      <c r="BQ33" s="26">
        <v>3</v>
      </c>
      <c r="BR33" s="26">
        <v>9</v>
      </c>
      <c r="BS33" s="26">
        <f t="shared" si="61"/>
        <v>12</v>
      </c>
      <c r="BT33" s="26">
        <v>1</v>
      </c>
      <c r="BU33" s="26">
        <v>7</v>
      </c>
      <c r="BV33" s="26">
        <f t="shared" si="62"/>
        <v>8</v>
      </c>
      <c r="BW33" s="26">
        <v>4</v>
      </c>
      <c r="BX33" s="26">
        <v>13</v>
      </c>
      <c r="BY33" s="26">
        <f t="shared" si="63"/>
        <v>17</v>
      </c>
      <c r="BZ33" s="26">
        <v>6</v>
      </c>
      <c r="CA33" s="26">
        <v>12</v>
      </c>
      <c r="CB33" s="26">
        <f t="shared" si="64"/>
        <v>18</v>
      </c>
      <c r="CC33" s="26">
        <v>7</v>
      </c>
      <c r="CD33" s="26">
        <v>17</v>
      </c>
      <c r="CE33" s="26">
        <f t="shared" si="65"/>
        <v>24</v>
      </c>
      <c r="CF33" s="26">
        <v>7</v>
      </c>
      <c r="CG33" s="26">
        <v>12</v>
      </c>
      <c r="CH33" s="26">
        <f t="shared" si="66"/>
        <v>19</v>
      </c>
      <c r="CI33" s="26">
        <v>9</v>
      </c>
      <c r="CJ33" s="26">
        <v>14</v>
      </c>
      <c r="CK33" s="26">
        <f t="shared" si="67"/>
        <v>23</v>
      </c>
      <c r="CL33" s="26">
        <v>5</v>
      </c>
      <c r="CM33" s="26">
        <v>9</v>
      </c>
      <c r="CN33" s="26">
        <f>CL33+CM33</f>
        <v>14</v>
      </c>
      <c r="CO33" s="26">
        <v>9</v>
      </c>
      <c r="CP33" s="26">
        <v>22</v>
      </c>
      <c r="CQ33" s="26">
        <f>CO33+CP33</f>
        <v>31</v>
      </c>
      <c r="CR33" s="26">
        <v>10</v>
      </c>
      <c r="CS33" s="26">
        <v>14</v>
      </c>
      <c r="CT33" s="26">
        <f>CR33+CS33</f>
        <v>24</v>
      </c>
      <c r="CU33" s="26">
        <v>10</v>
      </c>
      <c r="CV33" s="26">
        <v>25</v>
      </c>
      <c r="CW33" s="26">
        <f>CU33+CV33</f>
        <v>35</v>
      </c>
      <c r="CX33" s="26">
        <v>13</v>
      </c>
      <c r="CY33" s="26">
        <v>31</v>
      </c>
      <c r="CZ33" s="26">
        <f>CX33+CY33</f>
        <v>44</v>
      </c>
      <c r="DA33" s="26">
        <v>10</v>
      </c>
      <c r="DB33" s="26">
        <v>27</v>
      </c>
      <c r="DC33" s="26">
        <f>DA33+DB33</f>
        <v>37</v>
      </c>
      <c r="DD33" s="26">
        <v>9</v>
      </c>
      <c r="DE33" s="26">
        <v>25</v>
      </c>
      <c r="DF33" s="26">
        <f>DD33+DE33</f>
        <v>34</v>
      </c>
      <c r="DG33" s="26">
        <v>5</v>
      </c>
      <c r="DH33" s="26">
        <v>22</v>
      </c>
      <c r="DI33" s="26">
        <f>DG33+DH33</f>
        <v>27</v>
      </c>
      <c r="DJ33" s="26">
        <f>(0)+9+(0)+0</f>
        <v>9</v>
      </c>
      <c r="DK33" s="26">
        <f>(0)+17+(0)+2</f>
        <v>19</v>
      </c>
      <c r="DL33" s="26">
        <f>DJ33+DK33</f>
        <v>28</v>
      </c>
      <c r="DM33" s="26">
        <f>(0)+7+(0)+0</f>
        <v>7</v>
      </c>
      <c r="DN33" s="26">
        <f>(0)+21+(0)+2</f>
        <v>23</v>
      </c>
      <c r="DO33" s="26">
        <f>DM33+DN33</f>
        <v>30</v>
      </c>
      <c r="DP33" s="26">
        <f>(0)+4+(0)+1</f>
        <v>5</v>
      </c>
      <c r="DQ33" s="26">
        <f>(0)+14+(0)+2</f>
        <v>16</v>
      </c>
      <c r="DR33" s="26">
        <f>DP33+DQ33</f>
        <v>21</v>
      </c>
      <c r="DS33" s="26">
        <f t="shared" ref="DS33:DS34" si="84">(0)+6+(0)+0</f>
        <v>6</v>
      </c>
      <c r="DT33" s="26">
        <f>(0)+8+(0)+1</f>
        <v>9</v>
      </c>
      <c r="DU33" s="26">
        <f>DS33+DT33</f>
        <v>15</v>
      </c>
    </row>
    <row r="34" spans="1:125" ht="13.5" customHeight="1" x14ac:dyDescent="0.2">
      <c r="A34" s="16"/>
      <c r="E34" s="1" t="s">
        <v>61</v>
      </c>
      <c r="F34" s="13" t="str">
        <f>IF(AO31&gt;0,(AO34/AO31),"")</f>
        <v/>
      </c>
      <c r="G34" s="13" t="str">
        <f>IF(AR31&gt;0,(AR34/AR31),"")</f>
        <v/>
      </c>
      <c r="H34" s="13" t="str">
        <f>IF(AU31&gt;0,(AU34/AU31),"")</f>
        <v/>
      </c>
      <c r="I34" s="13">
        <f>IF(AX31&gt;0,(AX34/AX31),"")</f>
        <v>7.6923076923076927E-2</v>
      </c>
      <c r="J34" s="13">
        <f>IF(BA31&gt;0,(BA34/BA31),"")</f>
        <v>0.14285714285714285</v>
      </c>
      <c r="K34" s="13">
        <f>IF(BD31&gt;0,(BD34/BD31),"")</f>
        <v>0.13559322033898305</v>
      </c>
      <c r="L34" s="13">
        <f>IF(BG31&gt;0,(BG34/BG31),"")</f>
        <v>6.8181818181818177E-2</v>
      </c>
      <c r="M34" s="13">
        <f>IF(BJ31&gt;0,(BJ34/BJ31),"")</f>
        <v>5.8823529411764705E-2</v>
      </c>
      <c r="N34" s="13">
        <f>IF(BM31&gt;0,(BM34/BM31),"")</f>
        <v>9.4339622641509441E-2</v>
      </c>
      <c r="O34" s="13">
        <f>IF(BP31&gt;0,(BP34/BP31),"")</f>
        <v>5.8139534883720929E-2</v>
      </c>
      <c r="P34" s="13">
        <f>IF(BS31&gt;0,(BS34/BS31),"")</f>
        <v>5.6818181818181816E-2</v>
      </c>
      <c r="Q34" s="13">
        <f>IF(BV31&gt;0,(BV34/BV31),"")</f>
        <v>7.5471698113207544E-2</v>
      </c>
      <c r="R34" s="13">
        <f>IF(BY31&gt;0,(BY34/BY31),"")</f>
        <v>5.9322033898305086E-2</v>
      </c>
      <c r="S34" s="13">
        <f>IF(CB31&gt;0,(CB34/CB31),"")</f>
        <v>6.1224489795918366E-2</v>
      </c>
      <c r="T34" s="13">
        <f t="shared" ref="T34" si="85">IF(CE31&gt;0,(CE34/CE31),"")</f>
        <v>6.25E-2</v>
      </c>
      <c r="U34" s="13">
        <f>IF(CH31&gt;0,(CH34/CH31),"")</f>
        <v>3.4285714285714287E-2</v>
      </c>
      <c r="V34" s="13">
        <f>IF(CK31&gt;0,(CK34/CK31),"")</f>
        <v>7.1428571428571425E-2</v>
      </c>
      <c r="W34" s="13">
        <f t="shared" si="81"/>
        <v>3.1055900621118012E-2</v>
      </c>
      <c r="X34" s="13">
        <f>CQ34/CQ$31</f>
        <v>6.1349693251533742E-2</v>
      </c>
      <c r="Y34" s="13">
        <f t="shared" si="82"/>
        <v>6.043956043956044E-2</v>
      </c>
      <c r="Z34" s="13">
        <f>CW34/CW$31</f>
        <v>5.4166666666666669E-2</v>
      </c>
      <c r="AA34" s="13">
        <f>CZ34/CZ$31</f>
        <v>4.3668122270742356E-2</v>
      </c>
      <c r="AB34" s="13">
        <f>DC34/DC$31</f>
        <v>4.4776119402985072E-2</v>
      </c>
      <c r="AC34" s="13">
        <f>DF34/DF$31</f>
        <v>3.5087719298245612E-2</v>
      </c>
      <c r="AD34" s="13">
        <f>DI34/DI$31</f>
        <v>4.9586776859504134E-2</v>
      </c>
      <c r="AE34" s="13">
        <f>DL34/DL$31</f>
        <v>1.5873015873015872E-2</v>
      </c>
      <c r="AF34" s="13">
        <f>DO34/DO$31</f>
        <v>2.9069767441860465E-2</v>
      </c>
      <c r="AG34" s="13">
        <f t="shared" si="83"/>
        <v>4.1666666666666664E-2</v>
      </c>
      <c r="AH34" s="13">
        <f>DU34/DU$31</f>
        <v>0.08</v>
      </c>
      <c r="AI34" s="33"/>
      <c r="AL34" s="1" t="s">
        <v>61</v>
      </c>
      <c r="AV34" s="26">
        <v>0</v>
      </c>
      <c r="AW34" s="26">
        <v>3</v>
      </c>
      <c r="AX34" s="26">
        <f t="shared" si="54"/>
        <v>3</v>
      </c>
      <c r="AY34" s="26">
        <v>3</v>
      </c>
      <c r="AZ34" s="26">
        <v>5</v>
      </c>
      <c r="BA34" s="26">
        <f t="shared" si="55"/>
        <v>8</v>
      </c>
      <c r="BB34" s="26">
        <v>2</v>
      </c>
      <c r="BC34" s="26">
        <v>6</v>
      </c>
      <c r="BD34" s="26">
        <f t="shared" si="56"/>
        <v>8</v>
      </c>
      <c r="BE34" s="26">
        <v>1</v>
      </c>
      <c r="BF34" s="26">
        <v>2</v>
      </c>
      <c r="BG34" s="26">
        <f t="shared" si="57"/>
        <v>3</v>
      </c>
      <c r="BH34" s="26">
        <v>1</v>
      </c>
      <c r="BI34" s="26">
        <v>3</v>
      </c>
      <c r="BJ34" s="26">
        <f t="shared" si="58"/>
        <v>4</v>
      </c>
      <c r="BK34" s="26">
        <v>2</v>
      </c>
      <c r="BL34" s="26">
        <v>3</v>
      </c>
      <c r="BM34" s="26">
        <f t="shared" si="59"/>
        <v>5</v>
      </c>
      <c r="BN34" s="26">
        <v>0</v>
      </c>
      <c r="BO34" s="26">
        <v>5</v>
      </c>
      <c r="BP34" s="26">
        <f t="shared" si="60"/>
        <v>5</v>
      </c>
      <c r="BQ34" s="26">
        <v>2</v>
      </c>
      <c r="BR34" s="26">
        <v>3</v>
      </c>
      <c r="BS34" s="26">
        <f t="shared" si="61"/>
        <v>5</v>
      </c>
      <c r="BT34" s="26">
        <v>2</v>
      </c>
      <c r="BU34" s="26">
        <v>6</v>
      </c>
      <c r="BV34" s="26">
        <f t="shared" si="62"/>
        <v>8</v>
      </c>
      <c r="BW34" s="26">
        <v>2</v>
      </c>
      <c r="BX34" s="26">
        <v>5</v>
      </c>
      <c r="BY34" s="26">
        <f t="shared" si="63"/>
        <v>7</v>
      </c>
      <c r="BZ34" s="26">
        <v>3</v>
      </c>
      <c r="CA34" s="26">
        <v>6</v>
      </c>
      <c r="CB34" s="26">
        <f>BZ34+CA34</f>
        <v>9</v>
      </c>
      <c r="CC34" s="26">
        <v>6</v>
      </c>
      <c r="CD34" s="26">
        <v>5</v>
      </c>
      <c r="CE34" s="26">
        <f t="shared" si="65"/>
        <v>11</v>
      </c>
      <c r="CF34" s="26">
        <v>4</v>
      </c>
      <c r="CG34" s="26">
        <v>2</v>
      </c>
      <c r="CH34" s="26">
        <f t="shared" si="66"/>
        <v>6</v>
      </c>
      <c r="CI34" s="26">
        <v>5</v>
      </c>
      <c r="CJ34" s="26">
        <v>6</v>
      </c>
      <c r="CK34" s="26">
        <f t="shared" si="67"/>
        <v>11</v>
      </c>
      <c r="CL34" s="26">
        <v>3</v>
      </c>
      <c r="CM34" s="26">
        <v>2</v>
      </c>
      <c r="CN34" s="26">
        <f>CL34+CM34</f>
        <v>5</v>
      </c>
      <c r="CO34" s="26">
        <v>4</v>
      </c>
      <c r="CP34" s="26">
        <v>6</v>
      </c>
      <c r="CQ34" s="26">
        <f>CO34+CP34</f>
        <v>10</v>
      </c>
      <c r="CR34" s="26">
        <v>4</v>
      </c>
      <c r="CS34" s="26">
        <v>7</v>
      </c>
      <c r="CT34" s="26">
        <f>CR34+CS34</f>
        <v>11</v>
      </c>
      <c r="CU34" s="26">
        <v>3</v>
      </c>
      <c r="CV34" s="26">
        <v>10</v>
      </c>
      <c r="CW34" s="26">
        <f>CU34+CV34</f>
        <v>13</v>
      </c>
      <c r="CX34" s="26">
        <v>6</v>
      </c>
      <c r="CY34" s="26">
        <v>4</v>
      </c>
      <c r="CZ34" s="26">
        <f>CX34+CY34</f>
        <v>10</v>
      </c>
      <c r="DA34" s="26">
        <v>3</v>
      </c>
      <c r="DB34" s="26">
        <v>6</v>
      </c>
      <c r="DC34" s="26">
        <f>DA34+DB34</f>
        <v>9</v>
      </c>
      <c r="DD34" s="26">
        <v>2</v>
      </c>
      <c r="DE34" s="26">
        <v>4</v>
      </c>
      <c r="DF34" s="26">
        <f>DD34+DE34</f>
        <v>6</v>
      </c>
      <c r="DG34" s="26">
        <v>4</v>
      </c>
      <c r="DH34" s="26">
        <v>2</v>
      </c>
      <c r="DI34" s="26">
        <f>DG34+DH34</f>
        <v>6</v>
      </c>
      <c r="DJ34" s="26">
        <f>(0)+2+(0)+0</f>
        <v>2</v>
      </c>
      <c r="DK34" s="26">
        <f>(0)+1+(0)+0</f>
        <v>1</v>
      </c>
      <c r="DL34" s="26">
        <f>DJ34+DK34</f>
        <v>3</v>
      </c>
      <c r="DM34" s="26">
        <f>(0)+2+(0)+0</f>
        <v>2</v>
      </c>
      <c r="DN34" s="26">
        <f>(0)+3+(0)+0</f>
        <v>3</v>
      </c>
      <c r="DO34" s="26">
        <f>DM34+DN34</f>
        <v>5</v>
      </c>
      <c r="DP34" s="26">
        <f>(0)+1+(0)+0</f>
        <v>1</v>
      </c>
      <c r="DQ34" s="26">
        <f>(0)+5+(0)+0</f>
        <v>5</v>
      </c>
      <c r="DR34" s="26">
        <f>DP34+DQ34</f>
        <v>6</v>
      </c>
      <c r="DS34" s="26">
        <f t="shared" si="84"/>
        <v>6</v>
      </c>
      <c r="DT34" s="26">
        <f>(0)+4+(0)+0</f>
        <v>4</v>
      </c>
      <c r="DU34" s="26">
        <f>DS34+DT34</f>
        <v>10</v>
      </c>
    </row>
    <row r="35" spans="1:125" ht="13.5" customHeight="1" x14ac:dyDescent="0.2">
      <c r="A35" s="16"/>
      <c r="E35" s="2"/>
      <c r="F35" s="11" t="str">
        <f>IF(AO31&gt;0,(AO35/AO31),"")</f>
        <v/>
      </c>
      <c r="G35" s="11" t="str">
        <f>IF(AR31&gt;0,(AR35/AR31),"")</f>
        <v/>
      </c>
      <c r="H35" s="11" t="str">
        <f>IF(AU31&gt;0,(AU35/AU31),"")</f>
        <v/>
      </c>
      <c r="I35" s="11">
        <f>IF(AX31&gt;0,(AX35/AX31),"")</f>
        <v>0.25641025641025639</v>
      </c>
      <c r="J35" s="11">
        <f>IF(BA31&gt;0,(BA35/BA31),"")</f>
        <v>0.3392857142857143</v>
      </c>
      <c r="K35" s="11">
        <f>IF(BD31&gt;0,(BD35/BD31),"")</f>
        <v>0.32203389830508472</v>
      </c>
      <c r="L35" s="11">
        <f>IF(BG31&gt;0,(BG35/BG31),"")</f>
        <v>0.45454545454545453</v>
      </c>
      <c r="M35" s="11">
        <f>IF(BJ31&gt;0,(BJ35/BJ31),"")</f>
        <v>0.39705882352941174</v>
      </c>
      <c r="N35" s="11">
        <f>IF(BM31&gt;0,(BM35/BM31),"")</f>
        <v>0.39622641509433965</v>
      </c>
      <c r="O35" s="11">
        <f>IF(BP31&gt;0,(BP35/BP31),"")</f>
        <v>0.33720930232558138</v>
      </c>
      <c r="P35" s="11">
        <f>IF(BS31&gt;0,(BS35/BS31),"")</f>
        <v>0.27272727272727271</v>
      </c>
      <c r="Q35" s="11">
        <f>IF(BV31&gt;0,(BV35/BV31),"")</f>
        <v>0.22641509433962265</v>
      </c>
      <c r="R35" s="11">
        <f>IF(BY31&gt;0,(BY35/BY31),"")</f>
        <v>0.33898305084745761</v>
      </c>
      <c r="S35" s="11">
        <f>IF(CB31&gt;0,(CB35/CB31),"")</f>
        <v>0.2857142857142857</v>
      </c>
      <c r="T35" s="11">
        <f t="shared" ref="T35" si="86">IF(CE31&gt;0,(CE35/CE31),"")</f>
        <v>0.30681818181818182</v>
      </c>
      <c r="U35" s="11">
        <f>IF(CH31&gt;0,(CH35/CH31),"")</f>
        <v>0.28000000000000003</v>
      </c>
      <c r="V35" s="11">
        <f>IF(CK31&gt;0,(CK35/CK31),"")</f>
        <v>0.31818181818181818</v>
      </c>
      <c r="W35" s="11">
        <f t="shared" si="81"/>
        <v>0.2484472049689441</v>
      </c>
      <c r="X35" s="11">
        <f>CQ35/CQ$31</f>
        <v>0.34355828220858897</v>
      </c>
      <c r="Y35" s="11">
        <f t="shared" si="82"/>
        <v>0.29120879120879123</v>
      </c>
      <c r="Z35" s="11">
        <f>CW35/CW$31</f>
        <v>0.28333333333333333</v>
      </c>
      <c r="AA35" s="11">
        <f>CZ35/CZ$31</f>
        <v>0.34061135371179041</v>
      </c>
      <c r="AB35" s="11">
        <f>DC35/DC$31</f>
        <v>0.33333333333333331</v>
      </c>
      <c r="AC35" s="11">
        <f>DF35/DF31</f>
        <v>0.3742690058479532</v>
      </c>
      <c r="AD35" s="11">
        <f>DI35/DI$31</f>
        <v>0.47107438016528924</v>
      </c>
      <c r="AE35" s="11">
        <f>DL35/DL$31</f>
        <v>0.40740740740740738</v>
      </c>
      <c r="AF35" s="11">
        <f>DO35/DO$31</f>
        <v>0.40116279069767441</v>
      </c>
      <c r="AG35" s="11">
        <f>DR35/DR$31</f>
        <v>0.41666666666666669</v>
      </c>
      <c r="AH35" s="11">
        <f>DU35/DU$31</f>
        <v>0.44800000000000001</v>
      </c>
      <c r="AI35" s="34"/>
      <c r="AL35" s="5" t="s">
        <v>87</v>
      </c>
      <c r="AV35" s="26">
        <f t="shared" ref="AV35:CJ35" si="87">SUM(AV32:AV34)</f>
        <v>0</v>
      </c>
      <c r="AW35" s="26">
        <f t="shared" si="87"/>
        <v>10</v>
      </c>
      <c r="AX35" s="26">
        <f t="shared" si="87"/>
        <v>10</v>
      </c>
      <c r="AY35" s="26">
        <f t="shared" si="87"/>
        <v>6</v>
      </c>
      <c r="AZ35" s="26">
        <f t="shared" si="87"/>
        <v>13</v>
      </c>
      <c r="BA35" s="26">
        <f t="shared" si="87"/>
        <v>19</v>
      </c>
      <c r="BB35" s="26">
        <f t="shared" si="87"/>
        <v>4</v>
      </c>
      <c r="BC35" s="26">
        <f t="shared" si="87"/>
        <v>15</v>
      </c>
      <c r="BD35" s="26">
        <f t="shared" si="87"/>
        <v>19</v>
      </c>
      <c r="BE35" s="26">
        <f t="shared" si="87"/>
        <v>9</v>
      </c>
      <c r="BF35" s="26">
        <f t="shared" si="87"/>
        <v>11</v>
      </c>
      <c r="BG35" s="26">
        <f t="shared" si="87"/>
        <v>20</v>
      </c>
      <c r="BH35" s="26">
        <f t="shared" si="87"/>
        <v>5</v>
      </c>
      <c r="BI35" s="26">
        <f t="shared" si="87"/>
        <v>22</v>
      </c>
      <c r="BJ35" s="26">
        <f t="shared" si="87"/>
        <v>27</v>
      </c>
      <c r="BK35" s="26">
        <f t="shared" si="87"/>
        <v>6</v>
      </c>
      <c r="BL35" s="26">
        <f t="shared" si="87"/>
        <v>15</v>
      </c>
      <c r="BM35" s="26">
        <f t="shared" si="87"/>
        <v>21</v>
      </c>
      <c r="BN35" s="26">
        <f t="shared" si="87"/>
        <v>6</v>
      </c>
      <c r="BO35" s="26">
        <f t="shared" si="87"/>
        <v>23</v>
      </c>
      <c r="BP35" s="26">
        <f t="shared" si="87"/>
        <v>29</v>
      </c>
      <c r="BQ35" s="26">
        <f t="shared" si="87"/>
        <v>9</v>
      </c>
      <c r="BR35" s="26">
        <f t="shared" si="87"/>
        <v>15</v>
      </c>
      <c r="BS35" s="26">
        <f t="shared" si="87"/>
        <v>24</v>
      </c>
      <c r="BT35" s="26">
        <f t="shared" si="87"/>
        <v>4</v>
      </c>
      <c r="BU35" s="26">
        <f t="shared" si="87"/>
        <v>20</v>
      </c>
      <c r="BV35" s="26">
        <f t="shared" si="87"/>
        <v>24</v>
      </c>
      <c r="BW35" s="26">
        <f t="shared" si="87"/>
        <v>10</v>
      </c>
      <c r="BX35" s="26">
        <f t="shared" si="87"/>
        <v>30</v>
      </c>
      <c r="BY35" s="26">
        <f t="shared" si="87"/>
        <v>40</v>
      </c>
      <c r="BZ35" s="26">
        <f t="shared" si="87"/>
        <v>11</v>
      </c>
      <c r="CA35" s="26">
        <f t="shared" si="87"/>
        <v>31</v>
      </c>
      <c r="CB35" s="26">
        <f t="shared" si="87"/>
        <v>42</v>
      </c>
      <c r="CC35" s="26">
        <f t="shared" si="87"/>
        <v>16</v>
      </c>
      <c r="CD35" s="26">
        <f t="shared" si="87"/>
        <v>38</v>
      </c>
      <c r="CE35" s="26">
        <f t="shared" si="87"/>
        <v>54</v>
      </c>
      <c r="CF35" s="26">
        <f t="shared" si="87"/>
        <v>17</v>
      </c>
      <c r="CG35" s="26">
        <f t="shared" si="87"/>
        <v>32</v>
      </c>
      <c r="CH35" s="26">
        <f t="shared" si="87"/>
        <v>49</v>
      </c>
      <c r="CI35" s="26">
        <f t="shared" si="87"/>
        <v>16</v>
      </c>
      <c r="CJ35" s="26">
        <f t="shared" si="87"/>
        <v>33</v>
      </c>
      <c r="CK35" s="26">
        <f>SUM(CK32:CK34)</f>
        <v>49</v>
      </c>
      <c r="CL35" s="26">
        <f t="shared" ref="CL35" si="88">SUM(CL32:CL34)</f>
        <v>9</v>
      </c>
      <c r="CM35" s="26">
        <f>SUM(CM32:CM34)</f>
        <v>31</v>
      </c>
      <c r="CN35" s="26">
        <f t="shared" ref="CN35:CO35" si="89">SUM(CN32:CN34)</f>
        <v>40</v>
      </c>
      <c r="CO35" s="26">
        <f t="shared" si="89"/>
        <v>17</v>
      </c>
      <c r="CP35" s="26">
        <f>SUM(CP32:CP34)</f>
        <v>39</v>
      </c>
      <c r="CQ35" s="26">
        <f t="shared" ref="CQ35:CR35" si="90">SUM(CQ32:CQ34)</f>
        <v>56</v>
      </c>
      <c r="CR35" s="26">
        <f t="shared" si="90"/>
        <v>18</v>
      </c>
      <c r="CS35" s="26">
        <f>SUM(CS32:CS34)</f>
        <v>35</v>
      </c>
      <c r="CT35" s="26">
        <f t="shared" ref="CT35:CU35" si="91">SUM(CT32:CT34)</f>
        <v>53</v>
      </c>
      <c r="CU35" s="26">
        <f t="shared" si="91"/>
        <v>16</v>
      </c>
      <c r="CV35" s="26">
        <f>SUM(CV32:CV34)</f>
        <v>52</v>
      </c>
      <c r="CW35" s="26">
        <f t="shared" ref="CW35:CX35" si="92">SUM(CW32:CW34)</f>
        <v>68</v>
      </c>
      <c r="CX35" s="26">
        <f t="shared" si="92"/>
        <v>23</v>
      </c>
      <c r="CY35" s="26">
        <f>SUM(CY32:CY34)</f>
        <v>55</v>
      </c>
      <c r="CZ35" s="26">
        <f t="shared" ref="CZ35:DA35" si="93">SUM(CZ32:CZ34)</f>
        <v>78</v>
      </c>
      <c r="DA35" s="26">
        <f t="shared" si="93"/>
        <v>18</v>
      </c>
      <c r="DB35" s="26">
        <f>SUM(DB32:DB34)</f>
        <v>49</v>
      </c>
      <c r="DC35" s="26">
        <f t="shared" ref="DC35:DD35" si="94">SUM(DC32:DC34)</f>
        <v>67</v>
      </c>
      <c r="DD35" s="26">
        <f t="shared" si="94"/>
        <v>15</v>
      </c>
      <c r="DE35" s="26">
        <f>SUM(DE32:DE34)</f>
        <v>49</v>
      </c>
      <c r="DF35" s="26">
        <f t="shared" ref="DF35:DG35" si="95">SUM(DF32:DF34)</f>
        <v>64</v>
      </c>
      <c r="DG35" s="26">
        <f t="shared" si="95"/>
        <v>18</v>
      </c>
      <c r="DH35" s="26">
        <f>SUM(DH32:DH34)</f>
        <v>39</v>
      </c>
      <c r="DI35" s="26">
        <f t="shared" ref="DI35:DJ35" si="96">SUM(DI32:DI34)</f>
        <v>57</v>
      </c>
      <c r="DJ35" s="26">
        <f t="shared" si="96"/>
        <v>29</v>
      </c>
      <c r="DK35" s="26">
        <f>SUM(DK32:DK34)</f>
        <v>48</v>
      </c>
      <c r="DL35" s="26">
        <f t="shared" ref="DL35:DM35" si="97">SUM(DL32:DL34)</f>
        <v>77</v>
      </c>
      <c r="DM35" s="26">
        <f t="shared" si="97"/>
        <v>20</v>
      </c>
      <c r="DN35" s="26">
        <f>SUM(DN32:DN34)</f>
        <v>49</v>
      </c>
      <c r="DO35" s="26">
        <f t="shared" ref="DO35:DP35" si="98">SUM(DO32:DO34)</f>
        <v>69</v>
      </c>
      <c r="DP35" s="26">
        <f t="shared" si="98"/>
        <v>14</v>
      </c>
      <c r="DQ35" s="26">
        <f>SUM(DQ32:DQ34)</f>
        <v>46</v>
      </c>
      <c r="DR35" s="26">
        <f t="shared" ref="DR35:DS35" si="99">SUM(DR32:DR34)</f>
        <v>60</v>
      </c>
      <c r="DS35" s="26">
        <f t="shared" si="99"/>
        <v>19</v>
      </c>
      <c r="DT35" s="26">
        <f>SUM(DT32:DT34)</f>
        <v>37</v>
      </c>
      <c r="DU35" s="26">
        <f t="shared" ref="DU35" si="100">SUM(DU32:DU34)</f>
        <v>56</v>
      </c>
    </row>
    <row r="36" spans="1:125" ht="13.5" customHeight="1" x14ac:dyDescent="0.25">
      <c r="A36" s="16"/>
      <c r="C36" s="2" t="s">
        <v>121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35"/>
      <c r="AM36" s="55" t="s">
        <v>121</v>
      </c>
      <c r="AN36" s="55"/>
      <c r="AO36" s="55"/>
      <c r="AP36" s="55"/>
      <c r="AQ36" s="55"/>
      <c r="AR36" s="55"/>
      <c r="AS36" s="55"/>
      <c r="AT36" s="55"/>
      <c r="AU36" s="55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</row>
    <row r="37" spans="1:125" ht="13.5" customHeight="1" x14ac:dyDescent="0.2">
      <c r="A37" s="16"/>
      <c r="D37" s="1" t="s">
        <v>64</v>
      </c>
      <c r="E37" s="2"/>
      <c r="F37" s="8"/>
      <c r="G37" s="8"/>
      <c r="H37" s="8"/>
      <c r="I37" s="8">
        <f>AX37</f>
        <v>19</v>
      </c>
      <c r="J37" s="8">
        <f>BA37</f>
        <v>27</v>
      </c>
      <c r="K37" s="8">
        <f>BD37</f>
        <v>20</v>
      </c>
      <c r="L37" s="8">
        <f>BG37</f>
        <v>18</v>
      </c>
      <c r="M37" s="8">
        <f>BJ37</f>
        <v>20</v>
      </c>
      <c r="N37" s="8">
        <f>BM37</f>
        <v>25</v>
      </c>
      <c r="O37" s="8">
        <f>BP37</f>
        <v>17</v>
      </c>
      <c r="P37" s="8">
        <f>BS37</f>
        <v>25</v>
      </c>
      <c r="Q37" s="8">
        <f>BV37</f>
        <v>25</v>
      </c>
      <c r="R37" s="8">
        <f>BY37</f>
        <v>38</v>
      </c>
      <c r="S37" s="8">
        <f>CB37</f>
        <v>44</v>
      </c>
      <c r="T37" s="8">
        <f t="shared" ref="T37" si="101">CE37</f>
        <v>47</v>
      </c>
      <c r="U37" s="8">
        <f>CH37</f>
        <v>47</v>
      </c>
      <c r="V37" s="8">
        <f>CK37</f>
        <v>34</v>
      </c>
      <c r="W37" s="8">
        <f>CN37</f>
        <v>39</v>
      </c>
      <c r="X37" s="8">
        <f>CQ37</f>
        <v>54</v>
      </c>
      <c r="Y37" s="8">
        <f>CT37</f>
        <v>56</v>
      </c>
      <c r="Z37" s="8">
        <f>CW37</f>
        <v>76</v>
      </c>
      <c r="AA37" s="8">
        <f>CZ37</f>
        <v>76</v>
      </c>
      <c r="AB37" s="8">
        <f>DC37</f>
        <v>81</v>
      </c>
      <c r="AC37" s="8">
        <f>DF37</f>
        <v>84</v>
      </c>
      <c r="AD37" s="8">
        <f>DI37</f>
        <v>104</v>
      </c>
      <c r="AE37" s="8">
        <f>DL37</f>
        <v>111</v>
      </c>
      <c r="AF37" s="8">
        <f>DO37</f>
        <v>142</v>
      </c>
      <c r="AG37" s="8">
        <f>DR37</f>
        <v>104</v>
      </c>
      <c r="AH37" s="8">
        <f>DU37</f>
        <v>144</v>
      </c>
      <c r="AI37" s="9"/>
      <c r="AJ37" s="8"/>
      <c r="AK37" s="1" t="s">
        <v>64</v>
      </c>
      <c r="AV37" s="26">
        <v>5</v>
      </c>
      <c r="AW37" s="26">
        <v>14</v>
      </c>
      <c r="AX37" s="26">
        <f>AV37+AW37</f>
        <v>19</v>
      </c>
      <c r="AY37" s="26">
        <v>10</v>
      </c>
      <c r="AZ37" s="26">
        <v>17</v>
      </c>
      <c r="BA37" s="26">
        <f>AY37+AZ37</f>
        <v>27</v>
      </c>
      <c r="BB37" s="26">
        <v>9</v>
      </c>
      <c r="BC37" s="26">
        <v>11</v>
      </c>
      <c r="BD37" s="26">
        <f>BB37+BC37</f>
        <v>20</v>
      </c>
      <c r="BE37" s="26">
        <v>7</v>
      </c>
      <c r="BF37" s="26">
        <v>11</v>
      </c>
      <c r="BG37" s="26">
        <f>BE37+BF37</f>
        <v>18</v>
      </c>
      <c r="BH37" s="26">
        <v>8</v>
      </c>
      <c r="BI37" s="26">
        <v>12</v>
      </c>
      <c r="BJ37" s="26">
        <f>BH37+BI37</f>
        <v>20</v>
      </c>
      <c r="BK37" s="26">
        <v>12</v>
      </c>
      <c r="BL37" s="26">
        <v>13</v>
      </c>
      <c r="BM37" s="26">
        <f>BK37+BL37</f>
        <v>25</v>
      </c>
      <c r="BN37" s="26">
        <v>8</v>
      </c>
      <c r="BO37" s="26">
        <v>9</v>
      </c>
      <c r="BP37" s="26">
        <f>BN37+BO37</f>
        <v>17</v>
      </c>
      <c r="BQ37" s="26">
        <v>12</v>
      </c>
      <c r="BR37" s="26">
        <v>13</v>
      </c>
      <c r="BS37" s="26">
        <f>BQ37+BR37</f>
        <v>25</v>
      </c>
      <c r="BT37" s="26">
        <v>10</v>
      </c>
      <c r="BU37" s="26">
        <v>15</v>
      </c>
      <c r="BV37" s="26">
        <f>BT37+BU37</f>
        <v>25</v>
      </c>
      <c r="BW37" s="26">
        <v>16</v>
      </c>
      <c r="BX37" s="26">
        <v>22</v>
      </c>
      <c r="BY37" s="26">
        <f>BW37+BX37</f>
        <v>38</v>
      </c>
      <c r="BZ37" s="26">
        <v>20</v>
      </c>
      <c r="CA37" s="26">
        <v>24</v>
      </c>
      <c r="CB37" s="26">
        <f>BZ37+CA37</f>
        <v>44</v>
      </c>
      <c r="CC37" s="26">
        <v>22</v>
      </c>
      <c r="CD37" s="26">
        <v>25</v>
      </c>
      <c r="CE37" s="26">
        <f>CC37+CD37</f>
        <v>47</v>
      </c>
      <c r="CF37" s="26">
        <v>16</v>
      </c>
      <c r="CG37" s="26">
        <v>31</v>
      </c>
      <c r="CH37" s="26">
        <f>CF37+CG37</f>
        <v>47</v>
      </c>
      <c r="CI37" s="26">
        <v>18</v>
      </c>
      <c r="CJ37" s="26">
        <v>16</v>
      </c>
      <c r="CK37" s="26">
        <f>CI37+CJ37</f>
        <v>34</v>
      </c>
      <c r="CL37" s="26">
        <v>19</v>
      </c>
      <c r="CM37" s="26">
        <v>20</v>
      </c>
      <c r="CN37" s="26">
        <f>CL37+CM37</f>
        <v>39</v>
      </c>
      <c r="CO37" s="26">
        <v>20</v>
      </c>
      <c r="CP37" s="26">
        <v>34</v>
      </c>
      <c r="CQ37" s="26">
        <f>CO37+CP37</f>
        <v>54</v>
      </c>
      <c r="CR37" s="26">
        <v>27</v>
      </c>
      <c r="CS37" s="26">
        <v>29</v>
      </c>
      <c r="CT37" s="26">
        <f>CR37+CS37</f>
        <v>56</v>
      </c>
      <c r="CU37" s="26">
        <v>24</v>
      </c>
      <c r="CV37" s="26">
        <v>52</v>
      </c>
      <c r="CW37" s="26">
        <f>CU37+CV37</f>
        <v>76</v>
      </c>
      <c r="CX37" s="26">
        <v>26</v>
      </c>
      <c r="CY37" s="26">
        <v>50</v>
      </c>
      <c r="CZ37" s="26">
        <f>CX37+CY37</f>
        <v>76</v>
      </c>
      <c r="DA37" s="26">
        <v>35</v>
      </c>
      <c r="DB37" s="26">
        <v>46</v>
      </c>
      <c r="DC37" s="26">
        <f>DA37+DB37</f>
        <v>81</v>
      </c>
      <c r="DD37" s="26">
        <v>37</v>
      </c>
      <c r="DE37" s="26">
        <v>47</v>
      </c>
      <c r="DF37" s="26">
        <f>DD37+DE37</f>
        <v>84</v>
      </c>
      <c r="DG37" s="26">
        <v>34</v>
      </c>
      <c r="DH37" s="26">
        <v>70</v>
      </c>
      <c r="DI37" s="26">
        <f>DG37+DH37</f>
        <v>104</v>
      </c>
      <c r="DJ37" s="26">
        <v>48</v>
      </c>
      <c r="DK37" s="26">
        <v>63</v>
      </c>
      <c r="DL37" s="26">
        <f>DJ37+DK37</f>
        <v>111</v>
      </c>
      <c r="DM37" s="26">
        <v>55</v>
      </c>
      <c r="DN37" s="26">
        <v>87</v>
      </c>
      <c r="DO37" s="26">
        <f>DM37+DN37</f>
        <v>142</v>
      </c>
      <c r="DP37" s="26">
        <v>36</v>
      </c>
      <c r="DQ37" s="26">
        <v>68</v>
      </c>
      <c r="DR37" s="26">
        <f>DP37+DQ37</f>
        <v>104</v>
      </c>
      <c r="DS37" s="26">
        <v>58</v>
      </c>
      <c r="DT37" s="26">
        <v>86</v>
      </c>
      <c r="DU37" s="26">
        <f>DS37+DT37</f>
        <v>144</v>
      </c>
    </row>
    <row r="38" spans="1:125" ht="13.5" customHeight="1" x14ac:dyDescent="0.2">
      <c r="A38" s="16"/>
      <c r="D38" s="11" t="s">
        <v>58</v>
      </c>
      <c r="E38" s="1" t="s">
        <v>59</v>
      </c>
      <c r="F38" s="11" t="str">
        <f>IF(AO37&gt;0,(AO38/AO37),"")</f>
        <v/>
      </c>
      <c r="G38" s="11" t="str">
        <f>IF(AR37&gt;0,(AR38/AR37),"")</f>
        <v/>
      </c>
      <c r="H38" s="11" t="str">
        <f>IF(AU37&gt;0,(AU38/AU37),"")</f>
        <v/>
      </c>
      <c r="I38" s="11">
        <f>IF(AX37&gt;0,(AX38/AX37),"")</f>
        <v>0.10526315789473684</v>
      </c>
      <c r="J38" s="11">
        <f>IF(BA37&gt;0,(BA38/BA37),"")</f>
        <v>3.7037037037037035E-2</v>
      </c>
      <c r="K38" s="11">
        <f>IF(BD37&gt;0,(BD38/BD37),"")</f>
        <v>0.15</v>
      </c>
      <c r="L38" s="11">
        <f>IF(BG37&gt;0,(BG38/BG37),"")</f>
        <v>5.5555555555555552E-2</v>
      </c>
      <c r="M38" s="11">
        <f>IF(BJ37&gt;0,(BJ38/BJ37),"")</f>
        <v>0.05</v>
      </c>
      <c r="N38" s="11">
        <f>IF(BM37&gt;0,(BM38/BM37),"")</f>
        <v>0.16</v>
      </c>
      <c r="O38" s="11">
        <f>IF(BP37&gt;0,(BP38/BP37),"")</f>
        <v>0.11764705882352941</v>
      </c>
      <c r="P38" s="11">
        <f>IF(BS37&gt;0,(BS38/BS37),"")</f>
        <v>0.04</v>
      </c>
      <c r="Q38" s="11">
        <f>IF(BV37&gt;0,(BV38/BV37),"")</f>
        <v>0.24</v>
      </c>
      <c r="R38" s="11">
        <f>IF(BY37&gt;0,(BY38/BY37),"")</f>
        <v>7.8947368421052627E-2</v>
      </c>
      <c r="S38" s="11">
        <f>IF(CB37&gt;0,(CB38/CB37),"")</f>
        <v>0.15909090909090909</v>
      </c>
      <c r="T38" s="11">
        <f t="shared" ref="T38" si="102">IF(CE37&gt;0,(CE38/CE37),"")</f>
        <v>4.2553191489361701E-2</v>
      </c>
      <c r="U38" s="11">
        <f>IF(CH37&gt;0,(CH38/CH37),"")</f>
        <v>0.31914893617021278</v>
      </c>
      <c r="V38" s="11">
        <f>IF(CK37&gt;0,(CK38/CK37),"")</f>
        <v>0.17647058823529413</v>
      </c>
      <c r="W38" s="11">
        <f>CN38/CN$37</f>
        <v>0.12820512820512819</v>
      </c>
      <c r="X38" s="11">
        <f>CQ38/CQ$37</f>
        <v>0.20370370370370369</v>
      </c>
      <c r="Y38" s="11">
        <f>CT38/CT$37</f>
        <v>0.23214285714285715</v>
      </c>
      <c r="Z38" s="11">
        <f>CW38/CW$37</f>
        <v>0.30263157894736842</v>
      </c>
      <c r="AA38" s="11">
        <f>CZ38/CZ$37</f>
        <v>0.25</v>
      </c>
      <c r="AB38" s="11">
        <f>DC38/DC$37</f>
        <v>0.19753086419753085</v>
      </c>
      <c r="AC38" s="11">
        <f>DF38/DF$37</f>
        <v>0.26190476190476192</v>
      </c>
      <c r="AD38" s="11">
        <f>DI38/DI$37</f>
        <v>0.20192307692307693</v>
      </c>
      <c r="AE38" s="11">
        <f>DL38/DL$37</f>
        <v>0.36936936936936937</v>
      </c>
      <c r="AF38" s="11">
        <f>DO38/DO$37</f>
        <v>0.26760563380281688</v>
      </c>
      <c r="AG38" s="11">
        <f>DR38/DR$37</f>
        <v>0.25961538461538464</v>
      </c>
      <c r="AH38" s="11">
        <f>DU38/DU$37</f>
        <v>0.29166666666666669</v>
      </c>
      <c r="AI38" s="33"/>
      <c r="AK38" s="11" t="s">
        <v>58</v>
      </c>
      <c r="AL38" s="1" t="s">
        <v>59</v>
      </c>
      <c r="AV38" s="26">
        <v>0</v>
      </c>
      <c r="AW38" s="26">
        <v>2</v>
      </c>
      <c r="AX38" s="26">
        <f t="shared" ref="AX38:AX40" si="103">AV38+AW38</f>
        <v>2</v>
      </c>
      <c r="AY38" s="26">
        <v>0</v>
      </c>
      <c r="AZ38" s="26">
        <v>1</v>
      </c>
      <c r="BA38" s="26">
        <f t="shared" ref="BA38:BA40" si="104">AY38+AZ38</f>
        <v>1</v>
      </c>
      <c r="BB38" s="26">
        <v>0</v>
      </c>
      <c r="BC38" s="26">
        <v>3</v>
      </c>
      <c r="BD38" s="26">
        <f t="shared" ref="BD38:BD40" si="105">BB38+BC38</f>
        <v>3</v>
      </c>
      <c r="BE38" s="26">
        <v>0</v>
      </c>
      <c r="BF38" s="26">
        <v>1</v>
      </c>
      <c r="BG38" s="26">
        <f t="shared" ref="BG38:BG40" si="106">BE38+BF38</f>
        <v>1</v>
      </c>
      <c r="BH38" s="26">
        <v>0</v>
      </c>
      <c r="BI38" s="26">
        <v>1</v>
      </c>
      <c r="BJ38" s="26">
        <f t="shared" ref="BJ38:BJ40" si="107">BH38+BI38</f>
        <v>1</v>
      </c>
      <c r="BK38" s="26">
        <v>1</v>
      </c>
      <c r="BL38" s="26">
        <v>3</v>
      </c>
      <c r="BM38" s="26">
        <f t="shared" ref="BM38:BM40" si="108">BK38+BL38</f>
        <v>4</v>
      </c>
      <c r="BN38" s="26">
        <v>1</v>
      </c>
      <c r="BO38" s="26">
        <v>1</v>
      </c>
      <c r="BP38" s="26">
        <f t="shared" ref="BP38:BP40" si="109">BN38+BO38</f>
        <v>2</v>
      </c>
      <c r="BQ38" s="26">
        <v>0</v>
      </c>
      <c r="BR38" s="26">
        <v>1</v>
      </c>
      <c r="BS38" s="26">
        <f t="shared" ref="BS38:BS40" si="110">BQ38+BR38</f>
        <v>1</v>
      </c>
      <c r="BT38" s="26">
        <f>(0)+1</f>
        <v>1</v>
      </c>
      <c r="BU38" s="26">
        <f>(2)+3</f>
        <v>5</v>
      </c>
      <c r="BV38" s="26">
        <f t="shared" ref="BV38:BV40" si="111">BT38+BU38</f>
        <v>6</v>
      </c>
      <c r="BW38" s="26">
        <f>(0)+1</f>
        <v>1</v>
      </c>
      <c r="BX38" s="26">
        <f>(0)+2</f>
        <v>2</v>
      </c>
      <c r="BY38" s="26">
        <f t="shared" ref="BY38:BY40" si="112">BW38+BX38</f>
        <v>3</v>
      </c>
      <c r="BZ38" s="26">
        <f>(0)+3</f>
        <v>3</v>
      </c>
      <c r="CA38" s="26">
        <f>(0)+4</f>
        <v>4</v>
      </c>
      <c r="CB38" s="26">
        <f t="shared" ref="CB38:CB39" si="113">BZ38+CA38</f>
        <v>7</v>
      </c>
      <c r="CC38" s="26">
        <f>(0)+2</f>
        <v>2</v>
      </c>
      <c r="CD38" s="26">
        <f>(0)+0</f>
        <v>0</v>
      </c>
      <c r="CE38" s="26">
        <f t="shared" ref="CE38:CE40" si="114">CC38+CD38</f>
        <v>2</v>
      </c>
      <c r="CF38" s="26">
        <f>(0)+7</f>
        <v>7</v>
      </c>
      <c r="CG38" s="26">
        <f>(0)+8</f>
        <v>8</v>
      </c>
      <c r="CH38" s="26">
        <f t="shared" ref="CH38:CH40" si="115">CF38+CG38</f>
        <v>15</v>
      </c>
      <c r="CI38" s="26">
        <f>(0)+1</f>
        <v>1</v>
      </c>
      <c r="CJ38" s="26">
        <f>(0)+5</f>
        <v>5</v>
      </c>
      <c r="CK38" s="26">
        <f t="shared" ref="CK38:CK40" si="116">CI38+CJ38</f>
        <v>6</v>
      </c>
      <c r="CL38" s="26">
        <f>(0)+2</f>
        <v>2</v>
      </c>
      <c r="CM38" s="26">
        <f>(0)+3</f>
        <v>3</v>
      </c>
      <c r="CN38" s="26">
        <f t="shared" ref="CN38" si="117">CL38+CM38</f>
        <v>5</v>
      </c>
      <c r="CO38" s="26">
        <f>(0)+2</f>
        <v>2</v>
      </c>
      <c r="CP38" s="26">
        <f>(0)+9</f>
        <v>9</v>
      </c>
      <c r="CQ38" s="26">
        <f t="shared" ref="CQ38" si="118">CO38+CP38</f>
        <v>11</v>
      </c>
      <c r="CR38" s="26">
        <f>(1)+6</f>
        <v>7</v>
      </c>
      <c r="CS38" s="26">
        <f>(0)+6</f>
        <v>6</v>
      </c>
      <c r="CT38" s="26">
        <f t="shared" ref="CT38" si="119">CR38+CS38</f>
        <v>13</v>
      </c>
      <c r="CU38" s="26">
        <f>(0)+9</f>
        <v>9</v>
      </c>
      <c r="CV38" s="26">
        <f>(0)+14</f>
        <v>14</v>
      </c>
      <c r="CW38" s="26">
        <f t="shared" ref="CW38" si="120">CU38+CV38</f>
        <v>23</v>
      </c>
      <c r="CX38" s="26">
        <f>(0)+3</f>
        <v>3</v>
      </c>
      <c r="CY38" s="26">
        <f>(1)+15</f>
        <v>16</v>
      </c>
      <c r="CZ38" s="26">
        <f t="shared" ref="CZ38" si="121">CX38+CY38</f>
        <v>19</v>
      </c>
      <c r="DA38" s="26">
        <f>(0)+7</f>
        <v>7</v>
      </c>
      <c r="DB38" s="26">
        <f>(0)+9</f>
        <v>9</v>
      </c>
      <c r="DC38" s="26">
        <f t="shared" ref="DC38" si="122">DA38+DB38</f>
        <v>16</v>
      </c>
      <c r="DD38" s="26">
        <f>(1)+9</f>
        <v>10</v>
      </c>
      <c r="DE38" s="26">
        <f>(0)+12</f>
        <v>12</v>
      </c>
      <c r="DF38" s="26">
        <f t="shared" ref="DF38" si="123">DD38+DE38</f>
        <v>22</v>
      </c>
      <c r="DG38" s="26">
        <f>(0)+8</f>
        <v>8</v>
      </c>
      <c r="DH38" s="26">
        <f>(0)+13</f>
        <v>13</v>
      </c>
      <c r="DI38" s="26">
        <f t="shared" ref="DI38" si="124">DG38+DH38</f>
        <v>21</v>
      </c>
      <c r="DJ38" s="26">
        <f>(0)+15+(2)+0</f>
        <v>17</v>
      </c>
      <c r="DK38" s="26">
        <f>(0)+23+(0)+1</f>
        <v>24</v>
      </c>
      <c r="DL38" s="26">
        <f t="shared" ref="DL38" si="125">DJ38+DK38</f>
        <v>41</v>
      </c>
      <c r="DM38" s="26">
        <f>(0)+17+(1)+1</f>
        <v>19</v>
      </c>
      <c r="DN38" s="26">
        <f>(0)+19+(0)+0</f>
        <v>19</v>
      </c>
      <c r="DO38" s="26">
        <f t="shared" ref="DO38" si="126">DM38+DN38</f>
        <v>38</v>
      </c>
      <c r="DP38" s="26">
        <f>(0)+11+(0)+0</f>
        <v>11</v>
      </c>
      <c r="DQ38" s="26">
        <f>(0)+15+(1)+0</f>
        <v>16</v>
      </c>
      <c r="DR38" s="26">
        <f t="shared" ref="DR38" si="127">DP38+DQ38</f>
        <v>27</v>
      </c>
      <c r="DS38" s="26">
        <f>(0)+12+(0)+0</f>
        <v>12</v>
      </c>
      <c r="DT38" s="26">
        <f>(0)+28+(1)+1</f>
        <v>30</v>
      </c>
      <c r="DU38" s="26">
        <f t="shared" ref="DU38" si="128">DS38+DT38</f>
        <v>42</v>
      </c>
    </row>
    <row r="39" spans="1:125" ht="13.5" customHeight="1" x14ac:dyDescent="0.2">
      <c r="A39" s="16"/>
      <c r="E39" s="1" t="s">
        <v>60</v>
      </c>
      <c r="F39" s="11" t="str">
        <f>IF(AO37&gt;0,(AO39/AO37),"")</f>
        <v/>
      </c>
      <c r="G39" s="11" t="str">
        <f>IF(AR37&gt;0,(AR39/AR37),"")</f>
        <v/>
      </c>
      <c r="H39" s="11" t="str">
        <f>IF(AU37&gt;0,(AU39/AU37),"")</f>
        <v/>
      </c>
      <c r="I39" s="11">
        <f>IF(AX37&gt;0,(AX39/AX37),"")</f>
        <v>5.2631578947368418E-2</v>
      </c>
      <c r="J39" s="11">
        <f>IF(BA37&gt;0,(BA39/BA37),"")</f>
        <v>7.407407407407407E-2</v>
      </c>
      <c r="K39" s="11">
        <f>IF(BD37&gt;0,(BD39/BD37),"")</f>
        <v>0.05</v>
      </c>
      <c r="L39" s="11">
        <f>IF(BG37&gt;0,(BG39/BG37),"")</f>
        <v>0.1111111111111111</v>
      </c>
      <c r="M39" s="11">
        <f>IF(BJ37&gt;0,(BJ39/BJ37),"")</f>
        <v>0.05</v>
      </c>
      <c r="N39" s="11">
        <f>IF(BM37&gt;0,(BM39/BM37),"")</f>
        <v>0.16</v>
      </c>
      <c r="O39" s="11">
        <f>IF(BP37&gt;0,(BP39/BP37),"")</f>
        <v>5.8823529411764705E-2</v>
      </c>
      <c r="P39" s="11">
        <f>IF(BS37&gt;0,(BS39/BS37),"")</f>
        <v>0.08</v>
      </c>
      <c r="Q39" s="11">
        <f>IF(BV37&gt;0,(BV39/BV37),"")</f>
        <v>0.12</v>
      </c>
      <c r="R39" s="11">
        <f>IF(BY37&gt;0,(BY39/BY37),"")</f>
        <v>7.8947368421052627E-2</v>
      </c>
      <c r="S39" s="11">
        <f>IF(CB37&gt;0,(CB39/CB37),"")</f>
        <v>0.18181818181818182</v>
      </c>
      <c r="T39" s="11">
        <f t="shared" ref="T39" si="129">IF(CE37&gt;0,(CE39/CE37),"")</f>
        <v>0.19148936170212766</v>
      </c>
      <c r="U39" s="11">
        <f>IF(CH37&gt;0,(CH39/CH37),"")</f>
        <v>0.1276595744680851</v>
      </c>
      <c r="V39" s="11">
        <f>IF(CK37&gt;0,(CK39/CK37),"")</f>
        <v>0.23529411764705882</v>
      </c>
      <c r="W39" s="11">
        <f t="shared" ref="W39:W41" si="130">CN39/CN$37</f>
        <v>0.10256410256410256</v>
      </c>
      <c r="X39" s="11">
        <f>CQ39/CQ$37</f>
        <v>0.14814814814814814</v>
      </c>
      <c r="Y39" s="11">
        <f>CT39/CT$37</f>
        <v>0.14285714285714285</v>
      </c>
      <c r="Z39" s="11">
        <f t="shared" ref="Z39" si="131">CW39/CW$37</f>
        <v>0.15789473684210525</v>
      </c>
      <c r="AA39" s="11">
        <f t="shared" ref="AA39:AA41" si="132">CZ39/CZ$37</f>
        <v>0.19736842105263158</v>
      </c>
      <c r="AB39" s="11">
        <f t="shared" ref="AB39:AB41" si="133">DC39/DC$37</f>
        <v>0.23456790123456789</v>
      </c>
      <c r="AC39" s="11">
        <f t="shared" ref="AC39:AC41" si="134">DF39/DF$37</f>
        <v>0.15476190476190477</v>
      </c>
      <c r="AD39" s="11">
        <f t="shared" ref="AD39:AD41" si="135">DI39/DI$37</f>
        <v>0.23076923076923078</v>
      </c>
      <c r="AE39" s="11">
        <f t="shared" ref="AE39:AE40" si="136">DL39/DL$37</f>
        <v>8.1081081081081086E-2</v>
      </c>
      <c r="AF39" s="11">
        <f t="shared" ref="AF39:AF40" si="137">DO39/DO$37</f>
        <v>0.13380281690140844</v>
      </c>
      <c r="AG39" s="11">
        <f t="shared" ref="AG39:AG40" si="138">DR39/DR$37</f>
        <v>0.14423076923076922</v>
      </c>
      <c r="AH39" s="11">
        <f>DU39/DU$37</f>
        <v>0.19444444444444445</v>
      </c>
      <c r="AI39" s="33"/>
      <c r="AL39" s="1" t="s">
        <v>60</v>
      </c>
      <c r="AV39" s="26">
        <v>1</v>
      </c>
      <c r="AW39" s="26">
        <v>0</v>
      </c>
      <c r="AX39" s="26">
        <f t="shared" si="103"/>
        <v>1</v>
      </c>
      <c r="AY39" s="26">
        <v>0</v>
      </c>
      <c r="AZ39" s="26">
        <v>2</v>
      </c>
      <c r="BA39" s="26">
        <f t="shared" si="104"/>
        <v>2</v>
      </c>
      <c r="BB39" s="26">
        <v>0</v>
      </c>
      <c r="BC39" s="26">
        <v>1</v>
      </c>
      <c r="BD39" s="26">
        <f t="shared" si="105"/>
        <v>1</v>
      </c>
      <c r="BE39" s="26">
        <v>0</v>
      </c>
      <c r="BF39" s="26">
        <v>2</v>
      </c>
      <c r="BG39" s="26">
        <f t="shared" si="106"/>
        <v>2</v>
      </c>
      <c r="BH39" s="26">
        <v>0</v>
      </c>
      <c r="BI39" s="26">
        <v>1</v>
      </c>
      <c r="BJ39" s="26">
        <f t="shared" si="107"/>
        <v>1</v>
      </c>
      <c r="BK39" s="26">
        <v>1</v>
      </c>
      <c r="BL39" s="26">
        <v>3</v>
      </c>
      <c r="BM39" s="26">
        <f t="shared" si="108"/>
        <v>4</v>
      </c>
      <c r="BN39" s="26">
        <v>1</v>
      </c>
      <c r="BO39" s="26">
        <v>0</v>
      </c>
      <c r="BP39" s="26">
        <f t="shared" si="109"/>
        <v>1</v>
      </c>
      <c r="BQ39" s="26">
        <v>2</v>
      </c>
      <c r="BR39" s="26">
        <v>0</v>
      </c>
      <c r="BS39" s="26">
        <f t="shared" si="110"/>
        <v>2</v>
      </c>
      <c r="BT39" s="26">
        <v>1</v>
      </c>
      <c r="BU39" s="26">
        <v>2</v>
      </c>
      <c r="BV39" s="26">
        <f t="shared" si="111"/>
        <v>3</v>
      </c>
      <c r="BW39" s="26">
        <v>0</v>
      </c>
      <c r="BX39" s="26">
        <v>3</v>
      </c>
      <c r="BY39" s="26">
        <f t="shared" si="112"/>
        <v>3</v>
      </c>
      <c r="BZ39" s="26">
        <v>3</v>
      </c>
      <c r="CA39" s="26">
        <v>5</v>
      </c>
      <c r="CB39" s="26">
        <f t="shared" si="113"/>
        <v>8</v>
      </c>
      <c r="CC39" s="26">
        <v>3</v>
      </c>
      <c r="CD39" s="26">
        <v>6</v>
      </c>
      <c r="CE39" s="26">
        <f t="shared" si="114"/>
        <v>9</v>
      </c>
      <c r="CF39" s="26">
        <v>2</v>
      </c>
      <c r="CG39" s="26">
        <v>4</v>
      </c>
      <c r="CH39" s="26">
        <f t="shared" si="115"/>
        <v>6</v>
      </c>
      <c r="CI39" s="26">
        <v>5</v>
      </c>
      <c r="CJ39" s="26">
        <v>3</v>
      </c>
      <c r="CK39" s="26">
        <f t="shared" si="116"/>
        <v>8</v>
      </c>
      <c r="CL39" s="26">
        <v>2</v>
      </c>
      <c r="CM39" s="26">
        <v>2</v>
      </c>
      <c r="CN39" s="26">
        <f>CL39+CM39</f>
        <v>4</v>
      </c>
      <c r="CO39" s="26">
        <v>4</v>
      </c>
      <c r="CP39" s="26">
        <v>4</v>
      </c>
      <c r="CQ39" s="26">
        <f>CO39+CP39</f>
        <v>8</v>
      </c>
      <c r="CR39" s="26">
        <v>5</v>
      </c>
      <c r="CS39" s="26">
        <v>3</v>
      </c>
      <c r="CT39" s="26">
        <f>CR39+CS39</f>
        <v>8</v>
      </c>
      <c r="CU39" s="26">
        <v>3</v>
      </c>
      <c r="CV39" s="26">
        <v>9</v>
      </c>
      <c r="CW39" s="26">
        <f>CU39+CV39</f>
        <v>12</v>
      </c>
      <c r="CX39" s="26">
        <v>6</v>
      </c>
      <c r="CY39" s="26">
        <v>9</v>
      </c>
      <c r="CZ39" s="26">
        <f>CX39+CY39</f>
        <v>15</v>
      </c>
      <c r="DA39" s="26">
        <v>3</v>
      </c>
      <c r="DB39" s="26">
        <v>16</v>
      </c>
      <c r="DC39" s="26">
        <f>DA39+DB39</f>
        <v>19</v>
      </c>
      <c r="DD39" s="26">
        <v>6</v>
      </c>
      <c r="DE39" s="26">
        <v>7</v>
      </c>
      <c r="DF39" s="26">
        <f>DD39+DE39</f>
        <v>13</v>
      </c>
      <c r="DG39" s="26">
        <v>8</v>
      </c>
      <c r="DH39" s="26">
        <v>16</v>
      </c>
      <c r="DI39" s="26">
        <f>DG39+DH39</f>
        <v>24</v>
      </c>
      <c r="DJ39" s="26">
        <f>(0)+4+(0)+0</f>
        <v>4</v>
      </c>
      <c r="DK39" s="26">
        <f>(0)+5+(0)+0</f>
        <v>5</v>
      </c>
      <c r="DL39" s="26">
        <f>DJ39+DK39</f>
        <v>9</v>
      </c>
      <c r="DM39" s="26">
        <f>(0)+6+(0)+0</f>
        <v>6</v>
      </c>
      <c r="DN39" s="26">
        <f>(0)+13+(0)+0</f>
        <v>13</v>
      </c>
      <c r="DO39" s="26">
        <f>DM39+DN39</f>
        <v>19</v>
      </c>
      <c r="DP39" s="26">
        <f>(0)+6+(0)+0</f>
        <v>6</v>
      </c>
      <c r="DQ39" s="26">
        <f>(0)+9+(0)+0</f>
        <v>9</v>
      </c>
      <c r="DR39" s="26">
        <f>DP39+DQ39</f>
        <v>15</v>
      </c>
      <c r="DS39" s="26">
        <f>(0)+14+(0)+0</f>
        <v>14</v>
      </c>
      <c r="DT39" s="26">
        <f>(0)+14+(0)+0</f>
        <v>14</v>
      </c>
      <c r="DU39" s="26">
        <f>DS39+DT39</f>
        <v>28</v>
      </c>
    </row>
    <row r="40" spans="1:125" ht="13.5" customHeight="1" x14ac:dyDescent="0.2">
      <c r="A40" s="16"/>
      <c r="E40" s="1" t="s">
        <v>61</v>
      </c>
      <c r="F40" s="13" t="str">
        <f>IF(AO37&gt;0,(AO40/AO37),"")</f>
        <v/>
      </c>
      <c r="G40" s="13" t="str">
        <f>IF(AR37&gt;0,(AR40/AR37),"")</f>
        <v/>
      </c>
      <c r="H40" s="13" t="str">
        <f>IF(AU37&gt;0,(AU40/AU37),"")</f>
        <v/>
      </c>
      <c r="I40" s="13">
        <f>IF(AX37&gt;0,(AX40/AX37),"")</f>
        <v>0.10526315789473684</v>
      </c>
      <c r="J40" s="13">
        <f>IF(BA37&gt;0,(BA40/BA37),"")</f>
        <v>0.22222222222222221</v>
      </c>
      <c r="K40" s="13">
        <f>IF(BD37&gt;0,(BD40/BD37),"")</f>
        <v>0.2</v>
      </c>
      <c r="L40" s="13">
        <f>IF(BG37&gt;0,(BG40/BG37),"")</f>
        <v>0.1111111111111111</v>
      </c>
      <c r="M40" s="13">
        <f>IF(BJ37&gt;0,(BJ40/BJ37),"")</f>
        <v>0.15</v>
      </c>
      <c r="N40" s="13">
        <f>IF(BM37&gt;0,(BM40/BM37),"")</f>
        <v>0.16</v>
      </c>
      <c r="O40" s="13">
        <f>IF(BP37&gt;0,(BP40/BP37),"")</f>
        <v>5.8823529411764705E-2</v>
      </c>
      <c r="P40" s="13">
        <f>IF(BS37&gt;0,(BS40/BS37),"")</f>
        <v>0.04</v>
      </c>
      <c r="Q40" s="13">
        <f>IF(BV37&gt;0,(BV40/BV37),"")</f>
        <v>0.16</v>
      </c>
      <c r="R40" s="13">
        <f>IF(BY37&gt;0,(BY40/BY37),"")</f>
        <v>2.6315789473684209E-2</v>
      </c>
      <c r="S40" s="13">
        <f>IF(CB37&gt;0,(CB40/CB37),"")</f>
        <v>9.0909090909090912E-2</v>
      </c>
      <c r="T40" s="13">
        <f t="shared" ref="T40" si="139">IF(CE37&gt;0,(CE40/CE37),"")</f>
        <v>0.10638297872340426</v>
      </c>
      <c r="U40" s="13">
        <f>IF(CH37&gt;0,(CH40/CH37),"")</f>
        <v>8.5106382978723402E-2</v>
      </c>
      <c r="V40" s="13">
        <f>IF(CK37&gt;0,(CK40/CK37),"")</f>
        <v>0.11764705882352941</v>
      </c>
      <c r="W40" s="13">
        <f t="shared" si="130"/>
        <v>7.6923076923076927E-2</v>
      </c>
      <c r="X40" s="13">
        <f>CQ40/CQ$37</f>
        <v>5.5555555555555552E-2</v>
      </c>
      <c r="Y40" s="13">
        <f>CT40/CT$37</f>
        <v>3.5714285714285712E-2</v>
      </c>
      <c r="Z40" s="13">
        <f>CW40/CW$37</f>
        <v>0.11842105263157894</v>
      </c>
      <c r="AA40" s="13">
        <f t="shared" si="132"/>
        <v>1.3157894736842105E-2</v>
      </c>
      <c r="AB40" s="13">
        <f t="shared" si="133"/>
        <v>3.7037037037037035E-2</v>
      </c>
      <c r="AC40" s="13">
        <f t="shared" si="134"/>
        <v>7.1428571428571425E-2</v>
      </c>
      <c r="AD40" s="13">
        <f t="shared" si="135"/>
        <v>0.10576923076923077</v>
      </c>
      <c r="AE40" s="13">
        <f t="shared" si="136"/>
        <v>4.5045045045045043E-2</v>
      </c>
      <c r="AF40" s="13">
        <f t="shared" si="137"/>
        <v>4.2253521126760563E-2</v>
      </c>
      <c r="AG40" s="13">
        <f t="shared" si="138"/>
        <v>2.8846153846153848E-2</v>
      </c>
      <c r="AH40" s="13">
        <f>DU40/DU$37</f>
        <v>4.8611111111111112E-2</v>
      </c>
      <c r="AI40" s="33"/>
      <c r="AL40" s="1" t="s">
        <v>61</v>
      </c>
      <c r="AV40" s="26">
        <v>1</v>
      </c>
      <c r="AW40" s="26">
        <v>1</v>
      </c>
      <c r="AX40" s="26">
        <f t="shared" si="103"/>
        <v>2</v>
      </c>
      <c r="AY40" s="26">
        <v>4</v>
      </c>
      <c r="AZ40" s="26">
        <v>2</v>
      </c>
      <c r="BA40" s="26">
        <f t="shared" si="104"/>
        <v>6</v>
      </c>
      <c r="BB40" s="26">
        <v>0</v>
      </c>
      <c r="BC40" s="26">
        <v>4</v>
      </c>
      <c r="BD40" s="26">
        <f t="shared" si="105"/>
        <v>4</v>
      </c>
      <c r="BE40" s="26">
        <v>2</v>
      </c>
      <c r="BF40" s="26">
        <v>0</v>
      </c>
      <c r="BG40" s="26">
        <f t="shared" si="106"/>
        <v>2</v>
      </c>
      <c r="BH40" s="26">
        <v>1</v>
      </c>
      <c r="BI40" s="26">
        <v>2</v>
      </c>
      <c r="BJ40" s="26">
        <f t="shared" si="107"/>
        <v>3</v>
      </c>
      <c r="BK40" s="26">
        <v>4</v>
      </c>
      <c r="BL40" s="26">
        <v>0</v>
      </c>
      <c r="BM40" s="26">
        <f t="shared" si="108"/>
        <v>4</v>
      </c>
      <c r="BN40" s="26">
        <v>0</v>
      </c>
      <c r="BO40" s="26">
        <v>1</v>
      </c>
      <c r="BP40" s="26">
        <f t="shared" si="109"/>
        <v>1</v>
      </c>
      <c r="BQ40" s="26">
        <v>0</v>
      </c>
      <c r="BR40" s="26">
        <v>1</v>
      </c>
      <c r="BS40" s="26">
        <f t="shared" si="110"/>
        <v>1</v>
      </c>
      <c r="BT40" s="26">
        <v>2</v>
      </c>
      <c r="BU40" s="26">
        <v>2</v>
      </c>
      <c r="BV40" s="26">
        <f t="shared" si="111"/>
        <v>4</v>
      </c>
      <c r="BW40" s="26">
        <v>1</v>
      </c>
      <c r="BX40" s="26">
        <v>0</v>
      </c>
      <c r="BY40" s="26">
        <f t="shared" si="112"/>
        <v>1</v>
      </c>
      <c r="BZ40" s="26">
        <v>1</v>
      </c>
      <c r="CA40" s="26">
        <v>3</v>
      </c>
      <c r="CB40" s="26">
        <f>BZ40+CA40</f>
        <v>4</v>
      </c>
      <c r="CC40" s="26">
        <v>3</v>
      </c>
      <c r="CD40" s="26">
        <v>2</v>
      </c>
      <c r="CE40" s="26">
        <f t="shared" si="114"/>
        <v>5</v>
      </c>
      <c r="CF40" s="26">
        <v>0</v>
      </c>
      <c r="CG40" s="26">
        <v>4</v>
      </c>
      <c r="CH40" s="26">
        <f t="shared" si="115"/>
        <v>4</v>
      </c>
      <c r="CI40" s="26">
        <v>4</v>
      </c>
      <c r="CJ40" s="26">
        <v>0</v>
      </c>
      <c r="CK40" s="26">
        <f t="shared" si="116"/>
        <v>4</v>
      </c>
      <c r="CL40" s="26">
        <v>2</v>
      </c>
      <c r="CM40" s="26">
        <v>1</v>
      </c>
      <c r="CN40" s="26">
        <f>CL40+CM40</f>
        <v>3</v>
      </c>
      <c r="CO40" s="26">
        <v>0</v>
      </c>
      <c r="CP40" s="26">
        <v>3</v>
      </c>
      <c r="CQ40" s="26">
        <f>CO40+CP40</f>
        <v>3</v>
      </c>
      <c r="CR40" s="26">
        <v>1</v>
      </c>
      <c r="CS40" s="26">
        <v>1</v>
      </c>
      <c r="CT40" s="26">
        <f>CR40+CS40</f>
        <v>2</v>
      </c>
      <c r="CU40" s="26">
        <v>5</v>
      </c>
      <c r="CV40" s="26">
        <v>4</v>
      </c>
      <c r="CW40" s="26">
        <f>CU40+CV40</f>
        <v>9</v>
      </c>
      <c r="CX40" s="26">
        <v>1</v>
      </c>
      <c r="CY40" s="26">
        <v>0</v>
      </c>
      <c r="CZ40" s="26">
        <f>CX40+CY40</f>
        <v>1</v>
      </c>
      <c r="DA40" s="26">
        <v>3</v>
      </c>
      <c r="DB40" s="26">
        <v>0</v>
      </c>
      <c r="DC40" s="26">
        <f>DA40+DB40</f>
        <v>3</v>
      </c>
      <c r="DD40" s="26">
        <v>3</v>
      </c>
      <c r="DE40" s="26">
        <v>3</v>
      </c>
      <c r="DF40" s="26">
        <f>DD40+DE40</f>
        <v>6</v>
      </c>
      <c r="DG40" s="26">
        <v>3</v>
      </c>
      <c r="DH40" s="26">
        <v>8</v>
      </c>
      <c r="DI40" s="26">
        <f>DG40+DH40</f>
        <v>11</v>
      </c>
      <c r="DJ40" s="26">
        <f>(0)+3+(0)+0</f>
        <v>3</v>
      </c>
      <c r="DK40" s="26">
        <f>(0)+2+(0)+0</f>
        <v>2</v>
      </c>
      <c r="DL40" s="26">
        <f>DJ40+DK40</f>
        <v>5</v>
      </c>
      <c r="DM40" s="26">
        <f>(0)+1+(0)+0</f>
        <v>1</v>
      </c>
      <c r="DN40" s="26">
        <f>(0)+5+(0)+0</f>
        <v>5</v>
      </c>
      <c r="DO40" s="26">
        <f>DM40+DN40</f>
        <v>6</v>
      </c>
      <c r="DP40" s="26">
        <f>(0)+1+(0)+0</f>
        <v>1</v>
      </c>
      <c r="DQ40" s="26">
        <f>(0)+2+(0)+0</f>
        <v>2</v>
      </c>
      <c r="DR40" s="26">
        <f>DP40+DQ40</f>
        <v>3</v>
      </c>
      <c r="DS40" s="26">
        <f>(0)+5+(0)+0</f>
        <v>5</v>
      </c>
      <c r="DT40" s="26">
        <f>(0)+2+(0)+0</f>
        <v>2</v>
      </c>
      <c r="DU40" s="26">
        <f>DS40+DT40</f>
        <v>7</v>
      </c>
    </row>
    <row r="41" spans="1:125" ht="13.5" customHeight="1" x14ac:dyDescent="0.2">
      <c r="A41" s="16"/>
      <c r="E41" s="2"/>
      <c r="F41" s="11" t="str">
        <f>IF(AO37&gt;0,(AO41/AO37),"")</f>
        <v/>
      </c>
      <c r="G41" s="11" t="str">
        <f>IF(AR37&gt;0,(AR41/AR37),"")</f>
        <v/>
      </c>
      <c r="H41" s="11" t="str">
        <f>IF(AU37&gt;0,(AU41/AU37),"")</f>
        <v/>
      </c>
      <c r="I41" s="11">
        <f>IF(AX37&gt;0,(AX41/AX37),"")</f>
        <v>0.26315789473684209</v>
      </c>
      <c r="J41" s="11">
        <f>IF(BA37&gt;0,(BA41/BA37),"")</f>
        <v>0.33333333333333331</v>
      </c>
      <c r="K41" s="11">
        <f>IF(BD37&gt;0,(BD41/BD37),"")</f>
        <v>0.4</v>
      </c>
      <c r="L41" s="11">
        <f>IF(BG37&gt;0,(BG41/BG37),"")</f>
        <v>0.27777777777777779</v>
      </c>
      <c r="M41" s="11">
        <f>IF(BJ37&gt;0,(BJ41/BJ37),"")</f>
        <v>0.25</v>
      </c>
      <c r="N41" s="11">
        <f>IF(BM37&gt;0,(BM41/BM37),"")</f>
        <v>0.48</v>
      </c>
      <c r="O41" s="11">
        <f>IF(BP37&gt;0,(BP41/BP37),"")</f>
        <v>0.23529411764705882</v>
      </c>
      <c r="P41" s="11">
        <f>IF(BS37&gt;0,(BS41/BS37),"")</f>
        <v>0.16</v>
      </c>
      <c r="Q41" s="11">
        <f>IF(BV37&gt;0,(BV41/BV37),"")</f>
        <v>0.52</v>
      </c>
      <c r="R41" s="11">
        <f>IF(BY37&gt;0,(BY41/BY37),"")</f>
        <v>0.18421052631578946</v>
      </c>
      <c r="S41" s="11">
        <f>IF(CB37&gt;0,(CB41/CB37),"")</f>
        <v>0.43181818181818182</v>
      </c>
      <c r="T41" s="11">
        <f t="shared" ref="T41" si="140">IF(CE37&gt;0,(CE41/CE37),"")</f>
        <v>0.34042553191489361</v>
      </c>
      <c r="U41" s="11">
        <f>IF(CH37&gt;0,(CH41/CH37),"")</f>
        <v>0.53191489361702127</v>
      </c>
      <c r="V41" s="11">
        <f>IF(CK37&gt;0,(CK41/CK37),"")</f>
        <v>0.52941176470588236</v>
      </c>
      <c r="W41" s="11">
        <f t="shared" si="130"/>
        <v>0.30769230769230771</v>
      </c>
      <c r="X41" s="11">
        <f>CQ41/CQ$37</f>
        <v>0.40740740740740738</v>
      </c>
      <c r="Y41" s="11">
        <f>CT41/CT$37</f>
        <v>0.4107142857142857</v>
      </c>
      <c r="Z41" s="11">
        <f>CW41/CW$37</f>
        <v>0.57894736842105265</v>
      </c>
      <c r="AA41" s="11">
        <f t="shared" si="132"/>
        <v>0.46052631578947367</v>
      </c>
      <c r="AB41" s="11">
        <f t="shared" si="133"/>
        <v>0.46913580246913578</v>
      </c>
      <c r="AC41" s="11">
        <f t="shared" si="134"/>
        <v>0.48809523809523808</v>
      </c>
      <c r="AD41" s="11">
        <f t="shared" si="135"/>
        <v>0.53846153846153844</v>
      </c>
      <c r="AE41" s="11">
        <f>DL41/DL$37</f>
        <v>0.49549549549549549</v>
      </c>
      <c r="AF41" s="11">
        <f>DO41/DO$37</f>
        <v>0.44366197183098594</v>
      </c>
      <c r="AG41" s="11">
        <f>DR41/DR$37</f>
        <v>0.43269230769230771</v>
      </c>
      <c r="AH41" s="11">
        <f>DU41/DU$37</f>
        <v>0.53472222222222221</v>
      </c>
      <c r="AI41" s="34"/>
      <c r="AL41" s="5" t="s">
        <v>87</v>
      </c>
      <c r="AV41" s="26">
        <f t="shared" ref="AV41:CJ41" si="141">SUM(AV38:AV40)</f>
        <v>2</v>
      </c>
      <c r="AW41" s="26">
        <f t="shared" si="141"/>
        <v>3</v>
      </c>
      <c r="AX41" s="26">
        <f t="shared" si="141"/>
        <v>5</v>
      </c>
      <c r="AY41" s="26">
        <f t="shared" si="141"/>
        <v>4</v>
      </c>
      <c r="AZ41" s="26">
        <f t="shared" si="141"/>
        <v>5</v>
      </c>
      <c r="BA41" s="26">
        <f t="shared" si="141"/>
        <v>9</v>
      </c>
      <c r="BB41" s="26">
        <f t="shared" si="141"/>
        <v>0</v>
      </c>
      <c r="BC41" s="26">
        <f t="shared" si="141"/>
        <v>8</v>
      </c>
      <c r="BD41" s="26">
        <f t="shared" si="141"/>
        <v>8</v>
      </c>
      <c r="BE41" s="26">
        <f t="shared" si="141"/>
        <v>2</v>
      </c>
      <c r="BF41" s="26">
        <f t="shared" si="141"/>
        <v>3</v>
      </c>
      <c r="BG41" s="26">
        <f t="shared" si="141"/>
        <v>5</v>
      </c>
      <c r="BH41" s="26">
        <f t="shared" si="141"/>
        <v>1</v>
      </c>
      <c r="BI41" s="26">
        <f t="shared" si="141"/>
        <v>4</v>
      </c>
      <c r="BJ41" s="26">
        <f t="shared" si="141"/>
        <v>5</v>
      </c>
      <c r="BK41" s="26">
        <f t="shared" si="141"/>
        <v>6</v>
      </c>
      <c r="BL41" s="26">
        <f t="shared" si="141"/>
        <v>6</v>
      </c>
      <c r="BM41" s="26">
        <f t="shared" si="141"/>
        <v>12</v>
      </c>
      <c r="BN41" s="26">
        <f t="shared" si="141"/>
        <v>2</v>
      </c>
      <c r="BO41" s="26">
        <f t="shared" si="141"/>
        <v>2</v>
      </c>
      <c r="BP41" s="26">
        <f t="shared" si="141"/>
        <v>4</v>
      </c>
      <c r="BQ41" s="26">
        <f t="shared" si="141"/>
        <v>2</v>
      </c>
      <c r="BR41" s="26">
        <f t="shared" si="141"/>
        <v>2</v>
      </c>
      <c r="BS41" s="26">
        <f t="shared" si="141"/>
        <v>4</v>
      </c>
      <c r="BT41" s="26">
        <f t="shared" si="141"/>
        <v>4</v>
      </c>
      <c r="BU41" s="26">
        <f t="shared" si="141"/>
        <v>9</v>
      </c>
      <c r="BV41" s="26">
        <f t="shared" si="141"/>
        <v>13</v>
      </c>
      <c r="BW41" s="26">
        <f t="shared" si="141"/>
        <v>2</v>
      </c>
      <c r="BX41" s="26">
        <f t="shared" si="141"/>
        <v>5</v>
      </c>
      <c r="BY41" s="26">
        <f t="shared" si="141"/>
        <v>7</v>
      </c>
      <c r="BZ41" s="26">
        <f t="shared" si="141"/>
        <v>7</v>
      </c>
      <c r="CA41" s="26">
        <f t="shared" si="141"/>
        <v>12</v>
      </c>
      <c r="CB41" s="26">
        <f t="shared" si="141"/>
        <v>19</v>
      </c>
      <c r="CC41" s="26">
        <f t="shared" si="141"/>
        <v>8</v>
      </c>
      <c r="CD41" s="26">
        <f t="shared" si="141"/>
        <v>8</v>
      </c>
      <c r="CE41" s="26">
        <f t="shared" si="141"/>
        <v>16</v>
      </c>
      <c r="CF41" s="26">
        <f t="shared" si="141"/>
        <v>9</v>
      </c>
      <c r="CG41" s="26">
        <f t="shared" si="141"/>
        <v>16</v>
      </c>
      <c r="CH41" s="26">
        <f t="shared" si="141"/>
        <v>25</v>
      </c>
      <c r="CI41" s="26">
        <f t="shared" si="141"/>
        <v>10</v>
      </c>
      <c r="CJ41" s="26">
        <f t="shared" si="141"/>
        <v>8</v>
      </c>
      <c r="CK41" s="26">
        <f>SUM(CK38:CK40)</f>
        <v>18</v>
      </c>
      <c r="CL41" s="26">
        <f t="shared" ref="CL41" si="142">SUM(CL38:CL40)</f>
        <v>6</v>
      </c>
      <c r="CM41" s="26">
        <f>SUM(CM38:CM40)</f>
        <v>6</v>
      </c>
      <c r="CN41" s="26">
        <f t="shared" ref="CN41:CO41" si="143">SUM(CN38:CN40)</f>
        <v>12</v>
      </c>
      <c r="CO41" s="26">
        <f t="shared" si="143"/>
        <v>6</v>
      </c>
      <c r="CP41" s="26">
        <f>SUM(CP38:CP40)</f>
        <v>16</v>
      </c>
      <c r="CQ41" s="26">
        <f t="shared" ref="CQ41:CR41" si="144">SUM(CQ38:CQ40)</f>
        <v>22</v>
      </c>
      <c r="CR41" s="26">
        <f t="shared" si="144"/>
        <v>13</v>
      </c>
      <c r="CS41" s="26">
        <f>SUM(CS38:CS40)</f>
        <v>10</v>
      </c>
      <c r="CT41" s="26">
        <f t="shared" ref="CT41:CU41" si="145">SUM(CT38:CT40)</f>
        <v>23</v>
      </c>
      <c r="CU41" s="26">
        <f t="shared" si="145"/>
        <v>17</v>
      </c>
      <c r="CV41" s="26">
        <f>SUM(CV38:CV40)</f>
        <v>27</v>
      </c>
      <c r="CW41" s="26">
        <f t="shared" ref="CW41:CX41" si="146">SUM(CW38:CW40)</f>
        <v>44</v>
      </c>
      <c r="CX41" s="26">
        <f t="shared" si="146"/>
        <v>10</v>
      </c>
      <c r="CY41" s="26">
        <f>SUM(CY38:CY40)</f>
        <v>25</v>
      </c>
      <c r="CZ41" s="26">
        <f t="shared" ref="CZ41:DA41" si="147">SUM(CZ38:CZ40)</f>
        <v>35</v>
      </c>
      <c r="DA41" s="26">
        <f t="shared" si="147"/>
        <v>13</v>
      </c>
      <c r="DB41" s="26">
        <f>SUM(DB38:DB40)</f>
        <v>25</v>
      </c>
      <c r="DC41" s="26">
        <f t="shared" ref="DC41:DD41" si="148">SUM(DC38:DC40)</f>
        <v>38</v>
      </c>
      <c r="DD41" s="26">
        <f t="shared" si="148"/>
        <v>19</v>
      </c>
      <c r="DE41" s="26">
        <f>SUM(DE38:DE40)</f>
        <v>22</v>
      </c>
      <c r="DF41" s="26">
        <f t="shared" ref="DF41:DG41" si="149">SUM(DF38:DF40)</f>
        <v>41</v>
      </c>
      <c r="DG41" s="26">
        <f t="shared" si="149"/>
        <v>19</v>
      </c>
      <c r="DH41" s="26">
        <f>SUM(DH38:DH40)</f>
        <v>37</v>
      </c>
      <c r="DI41" s="26">
        <f t="shared" ref="DI41:DJ41" si="150">SUM(DI38:DI40)</f>
        <v>56</v>
      </c>
      <c r="DJ41" s="26">
        <f t="shared" si="150"/>
        <v>24</v>
      </c>
      <c r="DK41" s="26">
        <f>SUM(DK38:DK40)</f>
        <v>31</v>
      </c>
      <c r="DL41" s="26">
        <f t="shared" ref="DL41:DM41" si="151">SUM(DL38:DL40)</f>
        <v>55</v>
      </c>
      <c r="DM41" s="26">
        <f t="shared" si="151"/>
        <v>26</v>
      </c>
      <c r="DN41" s="26">
        <f>SUM(DN38:DN40)</f>
        <v>37</v>
      </c>
      <c r="DO41" s="26">
        <f t="shared" ref="DO41:DP41" si="152">SUM(DO38:DO40)</f>
        <v>63</v>
      </c>
      <c r="DP41" s="26">
        <f t="shared" si="152"/>
        <v>18</v>
      </c>
      <c r="DQ41" s="26">
        <f>SUM(DQ38:DQ40)</f>
        <v>27</v>
      </c>
      <c r="DR41" s="26">
        <f t="shared" ref="DR41:DS41" si="153">SUM(DR38:DR40)</f>
        <v>45</v>
      </c>
      <c r="DS41" s="26">
        <f t="shared" si="153"/>
        <v>31</v>
      </c>
      <c r="DT41" s="26">
        <f>SUM(DT38:DT40)</f>
        <v>46</v>
      </c>
      <c r="DU41" s="26">
        <f t="shared" ref="DU41" si="154">SUM(DU38:DU40)</f>
        <v>77</v>
      </c>
    </row>
    <row r="42" spans="1:125" ht="13.5" customHeight="1" x14ac:dyDescent="0.25">
      <c r="A42" s="16"/>
      <c r="C42" s="2" t="s">
        <v>116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33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R42" s="55" t="s">
        <v>116</v>
      </c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</row>
    <row r="43" spans="1:125" ht="13.5" customHeight="1" x14ac:dyDescent="0.2">
      <c r="A43" s="16"/>
      <c r="D43" s="1" t="s">
        <v>64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">
        <f>CT43</f>
        <v>419</v>
      </c>
      <c r="Z43" s="8">
        <f>CW43</f>
        <v>471</v>
      </c>
      <c r="AA43" s="8">
        <f>CZ43</f>
        <v>448</v>
      </c>
      <c r="AB43" s="8">
        <f>DC43</f>
        <v>408</v>
      </c>
      <c r="AC43" s="8">
        <f>DF43</f>
        <v>416</v>
      </c>
      <c r="AD43" s="8">
        <f>DI43</f>
        <v>370</v>
      </c>
      <c r="AE43" s="8">
        <f>DL43</f>
        <v>457</v>
      </c>
      <c r="AF43" s="8">
        <f>DO43</f>
        <v>460</v>
      </c>
      <c r="AG43" s="8">
        <f>DR43</f>
        <v>450</v>
      </c>
      <c r="AH43" s="8">
        <f>DU43</f>
        <v>449</v>
      </c>
      <c r="AI43" s="33"/>
      <c r="AK43" s="1" t="s">
        <v>64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T43" s="1">
        <v>419</v>
      </c>
      <c r="CW43" s="1">
        <v>471</v>
      </c>
      <c r="CZ43" s="1">
        <v>448</v>
      </c>
      <c r="DC43" s="1">
        <v>408</v>
      </c>
      <c r="DF43" s="1">
        <v>416</v>
      </c>
      <c r="DI43" s="1">
        <v>370</v>
      </c>
      <c r="DL43" s="1">
        <f>(38)+419</f>
        <v>457</v>
      </c>
      <c r="DO43" s="1">
        <f>426+(34)</f>
        <v>460</v>
      </c>
      <c r="DR43" s="1">
        <f>426+(24)</f>
        <v>450</v>
      </c>
      <c r="DU43" s="1">
        <f>427+(22)</f>
        <v>449</v>
      </c>
    </row>
    <row r="44" spans="1:125" ht="13.5" customHeight="1" x14ac:dyDescent="0.2">
      <c r="A44" s="16"/>
      <c r="D44" s="11" t="s">
        <v>117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>
        <f>CT44/CT43</f>
        <v>0.38424821002386633</v>
      </c>
      <c r="Z44" s="11">
        <f>CW44/CW43</f>
        <v>0.36942675159235666</v>
      </c>
      <c r="AA44" s="11">
        <f>CZ44/CZ43</f>
        <v>0.36160714285714285</v>
      </c>
      <c r="AB44" s="11">
        <f>DC44/DC43</f>
        <v>0.38235294117647056</v>
      </c>
      <c r="AC44" s="11">
        <f>DF44/DF43</f>
        <v>0.43028846153846156</v>
      </c>
      <c r="AD44" s="11">
        <f>DI44/DI43</f>
        <v>0.45675675675675675</v>
      </c>
      <c r="AE44" s="11">
        <f>DL44/DL43</f>
        <v>0.45076586433260396</v>
      </c>
      <c r="AF44" s="11">
        <f>DO44/DO43</f>
        <v>0.46956521739130436</v>
      </c>
      <c r="AG44" s="11">
        <f>DR44/DR43</f>
        <v>0.45111111111111113</v>
      </c>
      <c r="AH44" s="11">
        <f>DU44/DU43</f>
        <v>0.49220489977728288</v>
      </c>
      <c r="AI44" s="33"/>
      <c r="AK44" s="11" t="s">
        <v>117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T44" s="1">
        <v>161</v>
      </c>
      <c r="CW44" s="1">
        <v>174</v>
      </c>
      <c r="CZ44" s="1">
        <v>162</v>
      </c>
      <c r="DC44" s="1">
        <v>156</v>
      </c>
      <c r="DF44" s="1">
        <v>179</v>
      </c>
      <c r="DI44" s="1">
        <v>169</v>
      </c>
      <c r="DL44" s="1">
        <f>(16)+190</f>
        <v>206</v>
      </c>
      <c r="DO44" s="1">
        <f>199+(17)</f>
        <v>216</v>
      </c>
      <c r="DR44" s="1">
        <f>188+(15)</f>
        <v>203</v>
      </c>
      <c r="DU44" s="1">
        <f>207+(14)</f>
        <v>221</v>
      </c>
    </row>
    <row r="45" spans="1:125" ht="13.5" customHeight="1" thickBot="1" x14ac:dyDescent="0.25">
      <c r="A45" s="16"/>
      <c r="B45" s="3"/>
      <c r="C45" s="3"/>
      <c r="D45" s="3"/>
      <c r="E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I45" s="33"/>
      <c r="BN45" s="1"/>
      <c r="BO45" s="14"/>
      <c r="BP45" s="14"/>
      <c r="BQ45" s="1"/>
      <c r="BR45" s="14"/>
      <c r="BS45" s="14"/>
      <c r="BT45" s="1"/>
      <c r="BU45" s="14"/>
      <c r="BV45" s="14"/>
      <c r="BW45" s="1"/>
      <c r="BX45" s="14"/>
      <c r="BY45" s="14"/>
      <c r="BZ45" s="1"/>
      <c r="CA45" s="14"/>
      <c r="CB45" s="14"/>
      <c r="CC45" s="1"/>
      <c r="CD45" s="14"/>
      <c r="CE45" s="14"/>
      <c r="CM45" s="14"/>
      <c r="CN45" s="14"/>
    </row>
    <row r="46" spans="1:125" ht="13.5" customHeight="1" thickTop="1" x14ac:dyDescent="0.2">
      <c r="A46" s="16"/>
      <c r="B46" s="2"/>
      <c r="C46" s="2"/>
      <c r="D46" s="2"/>
      <c r="E46" s="2"/>
      <c r="O46" s="5" t="s">
        <v>69</v>
      </c>
      <c r="P46" s="5" t="s">
        <v>68</v>
      </c>
      <c r="Q46" s="5" t="s">
        <v>39</v>
      </c>
      <c r="R46" s="5" t="s">
        <v>38</v>
      </c>
      <c r="S46" s="5" t="s">
        <v>37</v>
      </c>
      <c r="T46" s="5" t="s">
        <v>36</v>
      </c>
      <c r="U46" s="5" t="s">
        <v>35</v>
      </c>
      <c r="V46" s="5" t="s">
        <v>33</v>
      </c>
      <c r="W46" s="5" t="s">
        <v>32</v>
      </c>
      <c r="X46" s="5" t="s">
        <v>31</v>
      </c>
      <c r="Y46" s="5" t="s">
        <v>30</v>
      </c>
      <c r="Z46" s="5" t="s">
        <v>29</v>
      </c>
      <c r="AA46" s="5" t="s">
        <v>28</v>
      </c>
      <c r="AB46" s="5" t="s">
        <v>27</v>
      </c>
      <c r="AC46" s="5" t="s">
        <v>89</v>
      </c>
      <c r="AD46" s="5" t="s">
        <v>95</v>
      </c>
      <c r="AE46" s="5" t="s">
        <v>98</v>
      </c>
      <c r="AF46" s="5" t="s">
        <v>101</v>
      </c>
      <c r="AI46" s="17"/>
      <c r="BC46" s="40"/>
      <c r="BD46" s="40"/>
      <c r="BF46" s="40"/>
      <c r="BG46" s="40"/>
      <c r="BI46" s="40"/>
      <c r="BJ46" s="40"/>
      <c r="BL46" s="40"/>
      <c r="BM46" s="40"/>
      <c r="BN46" s="55" t="s">
        <v>49</v>
      </c>
      <c r="BO46" s="55"/>
      <c r="BP46" s="55"/>
      <c r="BQ46" s="55" t="s">
        <v>50</v>
      </c>
      <c r="BR46" s="55"/>
      <c r="BS46" s="55"/>
      <c r="BT46" s="55" t="s">
        <v>51</v>
      </c>
      <c r="BU46" s="55"/>
      <c r="BV46" s="55"/>
      <c r="BW46" s="55" t="s">
        <v>52</v>
      </c>
      <c r="BX46" s="55"/>
      <c r="BY46" s="55"/>
      <c r="BZ46" s="55" t="s">
        <v>53</v>
      </c>
      <c r="CA46" s="55"/>
      <c r="CB46" s="55"/>
      <c r="CC46" s="55" t="s">
        <v>54</v>
      </c>
      <c r="CD46" s="55"/>
      <c r="CE46" s="55"/>
      <c r="CF46" s="55" t="s">
        <v>55</v>
      </c>
      <c r="CG46" s="55"/>
      <c r="CH46" s="55"/>
      <c r="CI46" s="55" t="s">
        <v>26</v>
      </c>
      <c r="CJ46" s="55"/>
      <c r="CK46" s="55"/>
      <c r="CL46" s="55" t="s">
        <v>90</v>
      </c>
      <c r="CM46" s="55"/>
      <c r="CN46" s="55"/>
      <c r="CO46" s="55" t="s">
        <v>96</v>
      </c>
      <c r="CP46" s="55"/>
      <c r="CQ46" s="55"/>
      <c r="CR46" s="55" t="s">
        <v>100</v>
      </c>
      <c r="CS46" s="55"/>
      <c r="CT46" s="55"/>
      <c r="CU46" s="55" t="s">
        <v>103</v>
      </c>
      <c r="CV46" s="55"/>
      <c r="CW46" s="55"/>
      <c r="CX46" s="55" t="s">
        <v>105</v>
      </c>
      <c r="CY46" s="55"/>
      <c r="CZ46" s="55"/>
      <c r="DA46" s="55" t="s">
        <v>107</v>
      </c>
      <c r="DB46" s="55"/>
      <c r="DC46" s="55"/>
      <c r="DD46" s="55" t="s">
        <v>111</v>
      </c>
      <c r="DE46" s="55"/>
      <c r="DF46" s="55"/>
      <c r="DG46" s="55" t="s">
        <v>114</v>
      </c>
      <c r="DH46" s="55"/>
      <c r="DI46" s="55"/>
      <c r="DJ46" s="55" t="s">
        <v>119</v>
      </c>
      <c r="DK46" s="55"/>
      <c r="DL46" s="55"/>
      <c r="DM46" s="55" t="s">
        <v>123</v>
      </c>
      <c r="DN46" s="55"/>
      <c r="DO46" s="55"/>
    </row>
    <row r="47" spans="1:125" ht="13.5" customHeight="1" x14ac:dyDescent="0.2">
      <c r="A47" s="16"/>
      <c r="B47" s="2"/>
      <c r="C47" s="2"/>
      <c r="D47" s="2"/>
      <c r="E47" s="2"/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I47" s="17"/>
      <c r="BC47" s="40"/>
      <c r="BD47" s="40"/>
      <c r="BF47" s="40"/>
      <c r="BG47" s="40"/>
      <c r="BI47" s="40"/>
      <c r="BJ47" s="40"/>
      <c r="BL47" s="40"/>
      <c r="BM47" s="40"/>
      <c r="BN47" s="55" t="s">
        <v>12</v>
      </c>
      <c r="BO47" s="55"/>
      <c r="BP47" s="55"/>
      <c r="BQ47" s="55" t="s">
        <v>13</v>
      </c>
      <c r="BR47" s="55"/>
      <c r="BS47" s="55"/>
      <c r="BT47" s="55" t="s">
        <v>14</v>
      </c>
      <c r="BU47" s="55"/>
      <c r="BV47" s="55"/>
      <c r="BW47" s="55" t="s">
        <v>15</v>
      </c>
      <c r="BX47" s="55"/>
      <c r="BY47" s="55"/>
      <c r="BZ47" s="55" t="s">
        <v>16</v>
      </c>
      <c r="CA47" s="55"/>
      <c r="CB47" s="55"/>
      <c r="CC47" s="55" t="s">
        <v>17</v>
      </c>
      <c r="CD47" s="55"/>
      <c r="CE47" s="55"/>
      <c r="CF47" s="55" t="s">
        <v>91</v>
      </c>
      <c r="CG47" s="55"/>
      <c r="CH47" s="55"/>
      <c r="CI47" s="55" t="s">
        <v>97</v>
      </c>
      <c r="CJ47" s="55"/>
      <c r="CK47" s="55"/>
      <c r="CL47" s="55" t="s">
        <v>99</v>
      </c>
      <c r="CM47" s="55"/>
      <c r="CN47" s="55"/>
      <c r="CO47" s="55" t="s">
        <v>102</v>
      </c>
      <c r="CP47" s="55"/>
      <c r="CQ47" s="55"/>
      <c r="CR47" s="55" t="s">
        <v>106</v>
      </c>
      <c r="CS47" s="55"/>
      <c r="CT47" s="55"/>
      <c r="CU47" s="55" t="s">
        <v>108</v>
      </c>
      <c r="CV47" s="55"/>
      <c r="CW47" s="55"/>
      <c r="CX47" s="55" t="s">
        <v>112</v>
      </c>
      <c r="CY47" s="55"/>
      <c r="CZ47" s="55"/>
      <c r="DA47" s="55" t="s">
        <v>115</v>
      </c>
      <c r="DB47" s="55"/>
      <c r="DC47" s="55"/>
      <c r="DD47" s="55" t="s">
        <v>120</v>
      </c>
      <c r="DE47" s="55"/>
      <c r="DF47" s="55"/>
      <c r="DG47" s="55" t="s">
        <v>124</v>
      </c>
      <c r="DH47" s="55"/>
      <c r="DI47" s="55"/>
      <c r="DJ47" s="55" t="s">
        <v>128</v>
      </c>
      <c r="DK47" s="55"/>
      <c r="DL47" s="55"/>
      <c r="DM47" s="55" t="s">
        <v>132</v>
      </c>
      <c r="DN47" s="55"/>
      <c r="DO47" s="55"/>
    </row>
    <row r="48" spans="1:125" ht="13.5" customHeight="1" x14ac:dyDescent="0.2">
      <c r="A48" s="16"/>
      <c r="B48" s="4"/>
      <c r="C48" s="4"/>
      <c r="D48" s="4"/>
      <c r="E48" s="4"/>
      <c r="O48" s="22" t="s">
        <v>32</v>
      </c>
      <c r="P48" s="22" t="s">
        <v>31</v>
      </c>
      <c r="Q48" s="22" t="s">
        <v>30</v>
      </c>
      <c r="R48" s="22" t="s">
        <v>29</v>
      </c>
      <c r="S48" s="22" t="s">
        <v>28</v>
      </c>
      <c r="T48" s="22" t="s">
        <v>27</v>
      </c>
      <c r="U48" s="22" t="s">
        <v>89</v>
      </c>
      <c r="V48" s="22" t="s">
        <v>95</v>
      </c>
      <c r="W48" s="22" t="s">
        <v>98</v>
      </c>
      <c r="X48" s="22" t="s">
        <v>101</v>
      </c>
      <c r="Y48" s="22" t="s">
        <v>104</v>
      </c>
      <c r="Z48" s="22" t="s">
        <v>109</v>
      </c>
      <c r="AA48" s="22" t="s">
        <v>110</v>
      </c>
      <c r="AB48" s="22" t="s">
        <v>113</v>
      </c>
      <c r="AC48" s="22" t="s">
        <v>118</v>
      </c>
      <c r="AD48" s="22" t="s">
        <v>125</v>
      </c>
      <c r="AE48" s="22" t="s">
        <v>126</v>
      </c>
      <c r="AF48" s="22" t="s">
        <v>126</v>
      </c>
      <c r="AI48" s="32"/>
      <c r="AJ48" s="5"/>
      <c r="AK48" s="5"/>
      <c r="BC48" s="40"/>
      <c r="BD48" s="40"/>
      <c r="BF48" s="40"/>
      <c r="BG48" s="40"/>
      <c r="BI48" s="40"/>
      <c r="BJ48" s="40"/>
      <c r="BL48" s="40"/>
      <c r="BM48" s="40"/>
      <c r="BN48" s="5"/>
      <c r="BO48" s="5"/>
      <c r="BP48" s="5" t="s">
        <v>18</v>
      </c>
      <c r="BQ48" s="5"/>
      <c r="BR48" s="5"/>
      <c r="BS48" s="5" t="s">
        <v>18</v>
      </c>
      <c r="BT48" s="5"/>
      <c r="BU48" s="5"/>
      <c r="BV48" s="5" t="s">
        <v>18</v>
      </c>
      <c r="BW48" s="5"/>
      <c r="BX48" s="5"/>
      <c r="BY48" s="5" t="s">
        <v>18</v>
      </c>
      <c r="BZ48" s="5"/>
      <c r="CA48" s="5"/>
      <c r="CB48" s="5" t="s">
        <v>18</v>
      </c>
      <c r="CC48" s="5"/>
      <c r="CD48" s="5"/>
      <c r="CE48" s="5" t="s">
        <v>18</v>
      </c>
      <c r="CF48" s="5"/>
      <c r="CG48" s="5"/>
      <c r="CH48" s="5" t="s">
        <v>18</v>
      </c>
      <c r="CI48" s="5"/>
      <c r="CJ48" s="5"/>
      <c r="CK48" s="5" t="s">
        <v>18</v>
      </c>
      <c r="CL48" s="5"/>
      <c r="CM48" s="5"/>
      <c r="CN48" s="5" t="s">
        <v>18</v>
      </c>
      <c r="CO48" s="5"/>
      <c r="CP48" s="5"/>
      <c r="CQ48" s="5" t="s">
        <v>18</v>
      </c>
      <c r="CR48" s="5"/>
      <c r="CS48" s="5"/>
      <c r="CT48" s="5" t="s">
        <v>18</v>
      </c>
      <c r="CU48" s="5"/>
      <c r="CV48" s="5"/>
      <c r="CW48" s="5" t="s">
        <v>18</v>
      </c>
      <c r="CX48" s="5"/>
      <c r="CY48" s="5"/>
      <c r="CZ48" s="5" t="s">
        <v>18</v>
      </c>
      <c r="DA48" s="5"/>
      <c r="DB48" s="5"/>
      <c r="DC48" s="5" t="s">
        <v>18</v>
      </c>
      <c r="DD48" s="5"/>
      <c r="DE48" s="5"/>
      <c r="DF48" s="5" t="s">
        <v>18</v>
      </c>
      <c r="DG48" s="5"/>
      <c r="DH48" s="5"/>
      <c r="DI48" s="5" t="s">
        <v>18</v>
      </c>
      <c r="DJ48" s="5"/>
      <c r="DK48" s="5"/>
      <c r="DL48" s="5" t="s">
        <v>18</v>
      </c>
      <c r="DM48" s="5"/>
      <c r="DN48" s="5"/>
      <c r="DO48" s="5" t="s">
        <v>18</v>
      </c>
    </row>
    <row r="49" spans="1:119" ht="13.5" customHeight="1" x14ac:dyDescent="0.2">
      <c r="A49" s="16"/>
      <c r="AI49" s="17"/>
      <c r="AL49" s="5"/>
      <c r="AM49" s="39"/>
      <c r="AN49" s="39"/>
      <c r="AO49" s="39"/>
      <c r="AP49" s="39"/>
      <c r="AQ49" s="39"/>
      <c r="AR49" s="39"/>
      <c r="AS49" s="39"/>
      <c r="AT49" s="39"/>
      <c r="BN49" s="1"/>
      <c r="BO49" s="14"/>
      <c r="BP49" s="14"/>
      <c r="BQ49" s="1"/>
      <c r="BR49" s="14"/>
      <c r="BS49" s="14"/>
      <c r="BT49" s="1"/>
      <c r="BU49" s="14"/>
      <c r="BV49" s="14"/>
      <c r="BW49" s="1"/>
      <c r="BX49" s="14"/>
      <c r="BY49" s="14"/>
      <c r="BZ49" s="1"/>
      <c r="CA49" s="14"/>
      <c r="CB49" s="14"/>
      <c r="CC49" s="1"/>
      <c r="CD49" s="14"/>
      <c r="CE49" s="14"/>
      <c r="CM49" s="14"/>
      <c r="CN49" s="14"/>
      <c r="CP49" s="14"/>
      <c r="CQ49" s="14"/>
      <c r="CS49" s="14"/>
      <c r="CT49" s="14"/>
    </row>
    <row r="50" spans="1:119" ht="13.5" customHeight="1" x14ac:dyDescent="0.2">
      <c r="A50" s="16"/>
      <c r="B50" s="30" t="s">
        <v>22</v>
      </c>
      <c r="C50" s="30"/>
      <c r="D50" s="30"/>
      <c r="E50" s="38"/>
      <c r="F50" s="37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17"/>
      <c r="AM50" s="39"/>
      <c r="AN50" s="39"/>
      <c r="AO50" s="39"/>
      <c r="AP50" s="39"/>
      <c r="AQ50" s="39"/>
      <c r="AR50" s="39"/>
      <c r="AS50" s="39"/>
      <c r="AT50" s="39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M50" s="14"/>
      <c r="CN50" s="14"/>
      <c r="CP50" s="14"/>
      <c r="CQ50" s="14"/>
      <c r="CS50" s="14"/>
      <c r="CT50" s="14"/>
    </row>
    <row r="51" spans="1:119" ht="13.5" customHeight="1" x14ac:dyDescent="0.25">
      <c r="A51" s="16"/>
      <c r="C51" s="2" t="s">
        <v>19</v>
      </c>
      <c r="F51" s="7"/>
      <c r="G51" s="7"/>
      <c r="H51" s="7"/>
      <c r="I51" s="7"/>
      <c r="J51" s="7"/>
      <c r="K51" s="7"/>
      <c r="L51" s="7"/>
      <c r="M51" s="7"/>
      <c r="N51" s="6"/>
      <c r="O51" s="6"/>
      <c r="P51" s="6"/>
      <c r="Q51" s="6"/>
      <c r="R51" s="6"/>
      <c r="S51" s="6"/>
      <c r="T51" s="6"/>
      <c r="U51" s="6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31"/>
      <c r="AM51" s="56" t="s">
        <v>19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</row>
    <row r="52" spans="1:119" ht="13.5" customHeight="1" x14ac:dyDescent="0.2">
      <c r="A52" s="16"/>
      <c r="D52" s="1" t="s">
        <v>63</v>
      </c>
      <c r="H52" s="14"/>
      <c r="O52" s="8">
        <f>BP52</f>
        <v>688</v>
      </c>
      <c r="P52" s="8">
        <f>BS52</f>
        <v>733</v>
      </c>
      <c r="Q52" s="8">
        <f>BV52</f>
        <v>745</v>
      </c>
      <c r="R52" s="8">
        <f>BY52</f>
        <v>758</v>
      </c>
      <c r="S52" s="8">
        <f>CB52</f>
        <v>902</v>
      </c>
      <c r="T52" s="8">
        <f>CE52</f>
        <v>1006</v>
      </c>
      <c r="U52" s="8">
        <f>CH52</f>
        <v>928</v>
      </c>
      <c r="V52" s="8">
        <f>CK52</f>
        <v>916</v>
      </c>
      <c r="W52" s="8">
        <f>CN52</f>
        <v>971</v>
      </c>
      <c r="X52" s="8">
        <f>CQ52</f>
        <v>978</v>
      </c>
      <c r="Y52" s="8">
        <f>CT52</f>
        <v>1109</v>
      </c>
      <c r="Z52" s="8">
        <f>CW52</f>
        <v>1111</v>
      </c>
      <c r="AA52" s="8">
        <f>CZ52</f>
        <v>1099</v>
      </c>
      <c r="AB52" s="8">
        <f>DC52</f>
        <v>1060</v>
      </c>
      <c r="AC52" s="8">
        <f>DF52</f>
        <v>1050</v>
      </c>
      <c r="AD52" s="8">
        <f>DI52</f>
        <v>1018</v>
      </c>
      <c r="AE52" s="8">
        <f>DL52</f>
        <v>1189</v>
      </c>
      <c r="AF52" s="8">
        <f>DO52</f>
        <v>1213</v>
      </c>
      <c r="AI52" s="17"/>
      <c r="AK52" s="1" t="s">
        <v>63</v>
      </c>
      <c r="BP52" s="26">
        <v>688</v>
      </c>
      <c r="BS52" s="26">
        <v>733</v>
      </c>
      <c r="BV52" s="26">
        <v>745</v>
      </c>
      <c r="BY52" s="26">
        <v>758</v>
      </c>
      <c r="CB52" s="26">
        <v>902</v>
      </c>
      <c r="CE52" s="26">
        <v>1006</v>
      </c>
      <c r="CH52" s="26">
        <v>928</v>
      </c>
      <c r="CK52" s="26">
        <v>916</v>
      </c>
      <c r="CL52" s="26"/>
      <c r="CM52" s="26"/>
      <c r="CN52" s="26">
        <v>971</v>
      </c>
      <c r="CQ52" s="26">
        <v>978</v>
      </c>
      <c r="CT52" s="26">
        <v>1109</v>
      </c>
      <c r="CW52" s="26">
        <v>1111</v>
      </c>
      <c r="CZ52" s="26">
        <v>1099</v>
      </c>
      <c r="DC52" s="26">
        <v>1060</v>
      </c>
      <c r="DF52" s="26">
        <v>1050</v>
      </c>
      <c r="DI52" s="26">
        <v>1018</v>
      </c>
      <c r="DL52" s="26">
        <v>1189</v>
      </c>
      <c r="DO52" s="26">
        <v>1213</v>
      </c>
    </row>
    <row r="53" spans="1:119" ht="13.5" customHeight="1" x14ac:dyDescent="0.2">
      <c r="A53" s="16"/>
      <c r="D53" s="11" t="s">
        <v>58</v>
      </c>
      <c r="E53" s="1" t="s">
        <v>62</v>
      </c>
      <c r="H53" s="14"/>
      <c r="O53" s="13">
        <f>IF(BP52&gt;0,(BP53/BP52),"")</f>
        <v>5.232558139534884E-2</v>
      </c>
      <c r="P53" s="13">
        <f>IF(BS52&gt;0,(BS53/BS52),"")</f>
        <v>6.0027285129604369E-2</v>
      </c>
      <c r="Q53" s="13">
        <f>IF(BV52&gt;0,(BV53/BV52),"")</f>
        <v>6.5771812080536909E-2</v>
      </c>
      <c r="R53" s="13">
        <f>IF(BY52&gt;0,(BY53/BY52),"")</f>
        <v>9.894459102902374E-2</v>
      </c>
      <c r="S53" s="13">
        <f>IF(CB52&gt;0,(CB53/CB52),"")</f>
        <v>3.9911308203991129E-2</v>
      </c>
      <c r="T53" s="13">
        <f>IF(CE52&gt;0,(CE53/CE52),"")</f>
        <v>4.8707753479125246E-2</v>
      </c>
      <c r="U53" s="13">
        <f>CH53/CH$52</f>
        <v>9.8060344827586202E-2</v>
      </c>
      <c r="V53" s="13">
        <f>CK53/CK$52</f>
        <v>3.2751091703056769E-2</v>
      </c>
      <c r="W53" s="13">
        <f>CN53/CN$52</f>
        <v>3.9134912461380018E-2</v>
      </c>
      <c r="X53" s="13">
        <f>CQ53/CQ$52</f>
        <v>3.8854805725971372E-2</v>
      </c>
      <c r="Y53" s="13">
        <f>CT53/CT$52</f>
        <v>2.7051397655545536E-2</v>
      </c>
      <c r="Z53" s="13">
        <f>CW53/CW$52</f>
        <v>2.1602160216021602E-2</v>
      </c>
      <c r="AA53" s="13">
        <f>CZ53/CZ$52</f>
        <v>2.8207461328480437E-2</v>
      </c>
      <c r="AB53" s="13">
        <f>DC53/DC$52</f>
        <v>2.6415094339622643E-2</v>
      </c>
      <c r="AC53" s="13">
        <f>DF53/DF$52</f>
        <v>2.0952380952380951E-2</v>
      </c>
      <c r="AD53" s="13">
        <f>DI53/DI$52</f>
        <v>1.4734774066797643E-2</v>
      </c>
      <c r="AE53" s="13">
        <f>DL53/DL$52</f>
        <v>1.9343986543313711E-2</v>
      </c>
      <c r="AF53" s="13">
        <f>DO53/DO$52</f>
        <v>1.8136850783182192E-2</v>
      </c>
      <c r="AI53" s="17"/>
      <c r="AK53" s="11" t="s">
        <v>58</v>
      </c>
      <c r="AL53" s="1" t="s">
        <v>62</v>
      </c>
      <c r="BP53" s="26">
        <v>36</v>
      </c>
      <c r="BS53" s="26">
        <v>44</v>
      </c>
      <c r="BV53" s="26">
        <v>49</v>
      </c>
      <c r="BY53" s="26">
        <v>75</v>
      </c>
      <c r="CB53" s="26">
        <v>36</v>
      </c>
      <c r="CE53" s="26">
        <v>49</v>
      </c>
      <c r="CH53" s="26">
        <v>91</v>
      </c>
      <c r="CK53" s="26">
        <v>30</v>
      </c>
      <c r="CL53" s="26"/>
      <c r="CM53" s="26"/>
      <c r="CN53" s="26">
        <v>38</v>
      </c>
      <c r="CQ53" s="26">
        <v>38</v>
      </c>
      <c r="CT53" s="26">
        <v>30</v>
      </c>
      <c r="CW53" s="26">
        <v>24</v>
      </c>
      <c r="CZ53" s="26">
        <v>31</v>
      </c>
      <c r="DC53" s="26">
        <v>28</v>
      </c>
      <c r="DF53" s="26">
        <v>22</v>
      </c>
      <c r="DI53" s="26">
        <v>15</v>
      </c>
      <c r="DL53" s="26">
        <v>23</v>
      </c>
      <c r="DO53" s="26">
        <v>22</v>
      </c>
    </row>
    <row r="54" spans="1:119" ht="13.5" customHeight="1" x14ac:dyDescent="0.2">
      <c r="A54" s="16"/>
      <c r="D54" s="2"/>
      <c r="O54" s="11">
        <f>IF(BP52&gt;0,(BP54/BP52),"")</f>
        <v>0.5058139534883721</v>
      </c>
      <c r="P54" s="11">
        <f>IF(BS52&gt;0,(BS54/BS52),"")</f>
        <v>0.48840381991814463</v>
      </c>
      <c r="Q54" s="11">
        <f>IF(BV52&gt;0,(BV54/BV52),"")</f>
        <v>0.50872483221476505</v>
      </c>
      <c r="R54" s="11">
        <f>IF(BY52&gt;0,(BY54/BY52),"")</f>
        <v>0.54353562005277045</v>
      </c>
      <c r="S54" s="11">
        <f>IF(CB52&gt;0,(CB54/CB52),"")</f>
        <v>0.49889135254988914</v>
      </c>
      <c r="T54" s="11">
        <f>IF(CE52&gt;0,(CE54/CE52),"")</f>
        <v>0.48409542743538769</v>
      </c>
      <c r="U54" s="11">
        <f>CH54/CH$52</f>
        <v>0.57327586206896552</v>
      </c>
      <c r="V54" s="11">
        <f>CK54/CK$52</f>
        <v>0.54585152838427953</v>
      </c>
      <c r="W54" s="11">
        <f>CN54/CN$52</f>
        <v>0.56127703398558182</v>
      </c>
      <c r="X54" s="11">
        <f>CQ54/CQ$52</f>
        <v>0.53987730061349692</v>
      </c>
      <c r="Y54" s="11">
        <f>CT54/CT$52</f>
        <v>0.51307484220018029</v>
      </c>
      <c r="Z54" s="11">
        <f>CW54/CW$52</f>
        <v>0.50675067506750671</v>
      </c>
      <c r="AA54" s="11">
        <f>CZ54/CZ$52</f>
        <v>0.52320291173794353</v>
      </c>
      <c r="AB54" s="11">
        <f>DC54/DC$52</f>
        <v>0.52264150943396226</v>
      </c>
      <c r="AC54" s="11">
        <f>DF54/DF$52</f>
        <v>0.56000000000000005</v>
      </c>
      <c r="AD54" s="11">
        <f>DI54/DI$52</f>
        <v>0.58349705304518662</v>
      </c>
      <c r="AE54" s="11">
        <f>DL54/DL$52</f>
        <v>0.58031959629941132</v>
      </c>
      <c r="AF54" s="11">
        <f>DO54/DO$52</f>
        <v>0.57708161582852435</v>
      </c>
      <c r="AI54" s="17"/>
      <c r="AL54" s="5" t="s">
        <v>88</v>
      </c>
      <c r="AS54" s="56"/>
      <c r="AT54" s="56"/>
      <c r="AU54" s="56"/>
      <c r="BP54" s="26">
        <f>BP17+BP53</f>
        <v>348</v>
      </c>
      <c r="BS54" s="26">
        <f>BS17+BS53</f>
        <v>358</v>
      </c>
      <c r="BV54" s="26">
        <f>BV17+BV53</f>
        <v>379</v>
      </c>
      <c r="BY54" s="26">
        <f>BY17+BY53</f>
        <v>412</v>
      </c>
      <c r="CB54" s="26">
        <f>CB17+CB53</f>
        <v>450</v>
      </c>
      <c r="CE54" s="26">
        <f>CE17+CE53</f>
        <v>487</v>
      </c>
      <c r="CH54" s="26">
        <f>CH17+CH53</f>
        <v>532</v>
      </c>
      <c r="CK54" s="26">
        <f>CK17+CK53</f>
        <v>500</v>
      </c>
      <c r="CL54" s="26"/>
      <c r="CM54" s="26"/>
      <c r="CN54" s="26">
        <f>CN17+CN53</f>
        <v>545</v>
      </c>
      <c r="CQ54" s="26">
        <f>CQ17+CQ53</f>
        <v>528</v>
      </c>
      <c r="CT54" s="26">
        <f>CT17+CT53</f>
        <v>569</v>
      </c>
      <c r="CW54" s="26">
        <f>CW17+CW53</f>
        <v>563</v>
      </c>
      <c r="CZ54" s="26">
        <f>CZ17+CZ53</f>
        <v>575</v>
      </c>
      <c r="DC54" s="26">
        <f>DC17+DC53</f>
        <v>554</v>
      </c>
      <c r="DF54" s="26">
        <f>DF17+DF53</f>
        <v>588</v>
      </c>
      <c r="DI54" s="26">
        <f>DI17+DI53</f>
        <v>594</v>
      </c>
      <c r="DL54" s="26">
        <f>DL17+DL53</f>
        <v>690</v>
      </c>
      <c r="DO54" s="26">
        <f>DO17+DO53</f>
        <v>700</v>
      </c>
    </row>
    <row r="55" spans="1:119" ht="13.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7"/>
    </row>
    <row r="56" spans="1:119" ht="13.5" customHeight="1" x14ac:dyDescent="0.2">
      <c r="A56" s="16"/>
      <c r="AI56" s="17"/>
    </row>
    <row r="57" spans="1:119" ht="13.5" customHeight="1" x14ac:dyDescent="0.2">
      <c r="A57" s="16"/>
      <c r="B57" s="1" t="s">
        <v>80</v>
      </c>
      <c r="AI57" s="17"/>
    </row>
    <row r="58" spans="1:119" ht="13.5" customHeight="1" x14ac:dyDescent="0.2">
      <c r="A58" s="16"/>
      <c r="B58" s="1" t="s">
        <v>81</v>
      </c>
      <c r="AI58" s="17"/>
      <c r="CZ58" s="26"/>
    </row>
    <row r="59" spans="1:119" ht="13.5" customHeight="1" x14ac:dyDescent="0.2">
      <c r="A59" s="16"/>
      <c r="AG59" s="5"/>
      <c r="AH59" s="5"/>
      <c r="AI59" s="17"/>
    </row>
    <row r="60" spans="1:119" ht="13.5" customHeight="1" x14ac:dyDescent="0.25">
      <c r="A60" s="16"/>
      <c r="B60" s="50" t="s">
        <v>65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1"/>
      <c r="U60" s="51"/>
      <c r="V60" s="51"/>
      <c r="W60" s="51"/>
      <c r="X60" s="51"/>
      <c r="Y60" s="51"/>
      <c r="Z60" s="51"/>
      <c r="AA60" s="52"/>
      <c r="AB60" s="52"/>
      <c r="AC60" s="52"/>
      <c r="AI60" s="17"/>
      <c r="AM60" s="39"/>
      <c r="AN60" s="39"/>
      <c r="AO60" s="39"/>
      <c r="AP60" s="39"/>
      <c r="AQ60" s="39"/>
      <c r="AR60" s="39"/>
      <c r="AS60" s="39"/>
      <c r="AT60" s="39"/>
    </row>
    <row r="61" spans="1:119" ht="13.5" hidden="1" customHeight="1" x14ac:dyDescent="0.2">
      <c r="A61" s="16"/>
      <c r="B61" s="1" t="s">
        <v>67</v>
      </c>
      <c r="AI61" s="18"/>
    </row>
    <row r="62" spans="1:119" ht="13.5" customHeight="1" x14ac:dyDescent="0.25">
      <c r="A62" s="19"/>
      <c r="B62" s="53" t="s">
        <v>66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4"/>
      <c r="AC62" s="54"/>
      <c r="AD62" s="22"/>
      <c r="AE62" s="22"/>
      <c r="AF62" s="22"/>
      <c r="AG62" s="22"/>
      <c r="AH62" s="22" t="s">
        <v>133</v>
      </c>
      <c r="AI62" s="20"/>
    </row>
  </sheetData>
  <mergeCells count="103">
    <mergeCell ref="AS54:AU54"/>
    <mergeCell ref="BN47:BP47"/>
    <mergeCell ref="BZ47:CB47"/>
    <mergeCell ref="BN46:BP46"/>
    <mergeCell ref="CR47:CT47"/>
    <mergeCell ref="CL47:CN47"/>
    <mergeCell ref="BQ46:BS46"/>
    <mergeCell ref="BT46:BV46"/>
    <mergeCell ref="CF46:CH46"/>
    <mergeCell ref="CL46:CN46"/>
    <mergeCell ref="BZ46:CB46"/>
    <mergeCell ref="BW46:BY46"/>
    <mergeCell ref="CI47:CK47"/>
    <mergeCell ref="CO47:CQ47"/>
    <mergeCell ref="CI46:CK46"/>
    <mergeCell ref="CC47:CE47"/>
    <mergeCell ref="AM51:DO51"/>
    <mergeCell ref="DJ47:DL47"/>
    <mergeCell ref="DD47:DF47"/>
    <mergeCell ref="DA46:DC46"/>
    <mergeCell ref="DA47:DC47"/>
    <mergeCell ref="CF47:CH47"/>
    <mergeCell ref="DD46:DF46"/>
    <mergeCell ref="CX46:CZ46"/>
    <mergeCell ref="A2:AI2"/>
    <mergeCell ref="AS7:AU7"/>
    <mergeCell ref="AV7:AX7"/>
    <mergeCell ref="BH8:BJ8"/>
    <mergeCell ref="AP8:AR8"/>
    <mergeCell ref="AS8:AU8"/>
    <mergeCell ref="AV8:AX8"/>
    <mergeCell ref="AY8:BA8"/>
    <mergeCell ref="AP7:AR7"/>
    <mergeCell ref="AM7:AO7"/>
    <mergeCell ref="AM8:AO8"/>
    <mergeCell ref="BB8:BD8"/>
    <mergeCell ref="BB7:BD7"/>
    <mergeCell ref="BE7:BG7"/>
    <mergeCell ref="BH7:BJ7"/>
    <mergeCell ref="AY7:BA7"/>
    <mergeCell ref="BN8:BP8"/>
    <mergeCell ref="BQ8:BS8"/>
    <mergeCell ref="CU7:CW7"/>
    <mergeCell ref="CU8:CW8"/>
    <mergeCell ref="BT8:BV8"/>
    <mergeCell ref="BZ8:CB8"/>
    <mergeCell ref="CC8:CE8"/>
    <mergeCell ref="BW7:BY7"/>
    <mergeCell ref="BK7:BM7"/>
    <mergeCell ref="BT7:BV7"/>
    <mergeCell ref="BW8:BY8"/>
    <mergeCell ref="CL7:CN7"/>
    <mergeCell ref="CR7:CT7"/>
    <mergeCell ref="CL8:CN8"/>
    <mergeCell ref="CC7:CE7"/>
    <mergeCell ref="CI8:CK8"/>
    <mergeCell ref="CO7:CQ7"/>
    <mergeCell ref="CF8:CH8"/>
    <mergeCell ref="CF7:CH7"/>
    <mergeCell ref="CI7:CK7"/>
    <mergeCell ref="BK8:BM8"/>
    <mergeCell ref="BQ7:BS7"/>
    <mergeCell ref="DJ8:DL8"/>
    <mergeCell ref="DG7:DI7"/>
    <mergeCell ref="DG8:DI8"/>
    <mergeCell ref="BE8:BG8"/>
    <mergeCell ref="DG46:DI46"/>
    <mergeCell ref="DG47:DI47"/>
    <mergeCell ref="CX47:CZ47"/>
    <mergeCell ref="CC46:CE46"/>
    <mergeCell ref="CO46:CQ46"/>
    <mergeCell ref="CU47:CW47"/>
    <mergeCell ref="BQ47:BS47"/>
    <mergeCell ref="BT47:BV47"/>
    <mergeCell ref="BW47:BY47"/>
    <mergeCell ref="DA7:DC7"/>
    <mergeCell ref="DA8:DC8"/>
    <mergeCell ref="DD7:DF7"/>
    <mergeCell ref="DD8:DF8"/>
    <mergeCell ref="B60:AC60"/>
    <mergeCell ref="B62:AC62"/>
    <mergeCell ref="DS7:DU7"/>
    <mergeCell ref="DS8:DU8"/>
    <mergeCell ref="DM46:DO46"/>
    <mergeCell ref="DM47:DO47"/>
    <mergeCell ref="AM12:DU12"/>
    <mergeCell ref="AM30:DU30"/>
    <mergeCell ref="AM36:DU36"/>
    <mergeCell ref="CR42:DU42"/>
    <mergeCell ref="DM7:DO7"/>
    <mergeCell ref="DM8:DO8"/>
    <mergeCell ref="BZ7:CB7"/>
    <mergeCell ref="BN7:BP7"/>
    <mergeCell ref="DJ7:DL7"/>
    <mergeCell ref="CO8:CQ8"/>
    <mergeCell ref="CU46:CW46"/>
    <mergeCell ref="CX7:CZ7"/>
    <mergeCell ref="CX8:CZ8"/>
    <mergeCell ref="CR8:CT8"/>
    <mergeCell ref="CR46:CT46"/>
    <mergeCell ref="DJ46:DL46"/>
    <mergeCell ref="DP7:DR7"/>
    <mergeCell ref="DP8:DR8"/>
  </mergeCells>
  <hyperlinks>
    <hyperlink ref="B62:Q62" r:id="rId1" display="Source: IPEDS Graduation Rates 200 Survey (GR200)" xr:uid="{8C7A3293-3AFA-4820-B03D-9D9F8BFD961C}"/>
    <hyperlink ref="B60:P60" r:id="rId2" display="Source: IPEDS Graduation Rate Survey (GRS)" xr:uid="{C0B76FEB-815E-4DE5-8D45-29A2B155DB76}"/>
    <hyperlink ref="B60:W60" r:id="rId3" display="Source: IPEDS GRS, Graduation Rate Survey" xr:uid="{AA785091-503B-4083-9C68-4FAC18EBA560}"/>
    <hyperlink ref="B62:W62" r:id="rId4" display="Source: IPEDS GR200, Graduation Rates 200 Survey" xr:uid="{603C0907-D30E-490C-9144-47D3D548BC5A}"/>
    <hyperlink ref="B60:Y60" r:id="rId5" display="Source: IPEDS GRS, Graduation Rate Survey" xr:uid="{0EBC78AF-7FA1-4148-BD22-C049A329D1A5}"/>
    <hyperlink ref="B62:Y62" r:id="rId6" display="Source: IPEDS GR200, Graduation Rates 200 Survey" xr:uid="{0AD8E976-DA2F-4DFD-BB99-9E00A3D3AB51}"/>
    <hyperlink ref="B60:Z60" r:id="rId7" display="Source: IPEDS GRS, Graduation Rate Survey" xr:uid="{B8092CBE-1B3B-4795-9E8D-AD5634BC203D}"/>
    <hyperlink ref="B62:Z62" r:id="rId8" display="Source: IPEDS GR200, Graduation Rates 200 Survey" xr:uid="{904880CF-8FA3-41E4-8423-E440E122AF80}"/>
  </hyperlinks>
  <printOptions horizontalCentered="1"/>
  <pageMargins left="0.7" right="0.45" top="0.5" bottom="0.5" header="0.3" footer="0.3"/>
  <pageSetup scale="93" orientation="portrait" r:id="rId9"/>
  <ignoredErrors>
    <ignoredError sqref="AM17:CN17 CO17:CP17 CR17:CS17 DG17:DH17 DG35:DH35 BQ35:BR35 BQ41:BR41 AV35:BN35 AV41:BO41 DN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U60"/>
  <sheetViews>
    <sheetView zoomScaleNormal="100" workbookViewId="0"/>
  </sheetViews>
  <sheetFormatPr defaultRowHeight="13.5" customHeight="1" x14ac:dyDescent="0.2"/>
  <cols>
    <col min="1" max="3" width="2.7109375" style="1" customWidth="1"/>
    <col min="4" max="4" width="8.7109375" style="1" customWidth="1"/>
    <col min="5" max="5" width="16.7109375" style="1" customWidth="1"/>
    <col min="6" max="28" width="10.7109375" style="1" hidden="1" customWidth="1"/>
    <col min="29" max="34" width="10.7109375" style="1" customWidth="1"/>
    <col min="35" max="35" width="2.7109375" style="1" customWidth="1"/>
    <col min="36" max="36" width="9.140625" style="1"/>
    <col min="37" max="37" width="9.140625" style="1" customWidth="1"/>
    <col min="38" max="38" width="16.7109375" style="1" customWidth="1"/>
    <col min="39" max="107" width="7.140625" style="1" hidden="1" customWidth="1"/>
    <col min="108" max="125" width="7.140625" style="1" customWidth="1"/>
    <col min="126" max="233" width="9.140625" style="1"/>
    <col min="234" max="234" width="2.42578125" style="1" customWidth="1"/>
    <col min="235" max="235" width="10.42578125" style="1" customWidth="1"/>
    <col min="236" max="236" width="0" style="1" hidden="1" customWidth="1"/>
    <col min="237" max="237" width="13.42578125" style="1" customWidth="1"/>
    <col min="238" max="273" width="0" style="1" hidden="1" customWidth="1"/>
    <col min="274" max="288" width="6.7109375" style="1" customWidth="1"/>
    <col min="289" max="289" width="9.140625" style="1"/>
    <col min="290" max="290" width="10.42578125" style="1" customWidth="1"/>
    <col min="291" max="291" width="14.5703125" style="1" customWidth="1"/>
    <col min="292" max="327" width="0" style="1" hidden="1" customWidth="1"/>
    <col min="328" max="342" width="6.7109375" style="1" customWidth="1"/>
    <col min="343" max="489" width="9.140625" style="1"/>
    <col min="490" max="490" width="2.42578125" style="1" customWidth="1"/>
    <col min="491" max="491" width="10.42578125" style="1" customWidth="1"/>
    <col min="492" max="492" width="0" style="1" hidden="1" customWidth="1"/>
    <col min="493" max="493" width="13.42578125" style="1" customWidth="1"/>
    <col min="494" max="529" width="0" style="1" hidden="1" customWidth="1"/>
    <col min="530" max="544" width="6.7109375" style="1" customWidth="1"/>
    <col min="545" max="545" width="9.140625" style="1"/>
    <col min="546" max="546" width="10.42578125" style="1" customWidth="1"/>
    <col min="547" max="547" width="14.5703125" style="1" customWidth="1"/>
    <col min="548" max="583" width="0" style="1" hidden="1" customWidth="1"/>
    <col min="584" max="598" width="6.7109375" style="1" customWidth="1"/>
    <col min="599" max="745" width="9.140625" style="1"/>
    <col min="746" max="746" width="2.42578125" style="1" customWidth="1"/>
    <col min="747" max="747" width="10.42578125" style="1" customWidth="1"/>
    <col min="748" max="748" width="0" style="1" hidden="1" customWidth="1"/>
    <col min="749" max="749" width="13.42578125" style="1" customWidth="1"/>
    <col min="750" max="785" width="0" style="1" hidden="1" customWidth="1"/>
    <col min="786" max="800" width="6.7109375" style="1" customWidth="1"/>
    <col min="801" max="801" width="9.140625" style="1"/>
    <col min="802" max="802" width="10.42578125" style="1" customWidth="1"/>
    <col min="803" max="803" width="14.5703125" style="1" customWidth="1"/>
    <col min="804" max="839" width="0" style="1" hidden="1" customWidth="1"/>
    <col min="840" max="854" width="6.7109375" style="1" customWidth="1"/>
    <col min="855" max="1001" width="9.140625" style="1"/>
    <col min="1002" max="1002" width="2.42578125" style="1" customWidth="1"/>
    <col min="1003" max="1003" width="10.42578125" style="1" customWidth="1"/>
    <col min="1004" max="1004" width="0" style="1" hidden="1" customWidth="1"/>
    <col min="1005" max="1005" width="13.42578125" style="1" customWidth="1"/>
    <col min="1006" max="1041" width="0" style="1" hidden="1" customWidth="1"/>
    <col min="1042" max="1056" width="6.7109375" style="1" customWidth="1"/>
    <col min="1057" max="1057" width="9.140625" style="1"/>
    <col min="1058" max="1058" width="10.42578125" style="1" customWidth="1"/>
    <col min="1059" max="1059" width="14.5703125" style="1" customWidth="1"/>
    <col min="1060" max="1095" width="0" style="1" hidden="1" customWidth="1"/>
    <col min="1096" max="1110" width="6.7109375" style="1" customWidth="1"/>
    <col min="1111" max="1257" width="9.140625" style="1"/>
    <col min="1258" max="1258" width="2.42578125" style="1" customWidth="1"/>
    <col min="1259" max="1259" width="10.42578125" style="1" customWidth="1"/>
    <col min="1260" max="1260" width="0" style="1" hidden="1" customWidth="1"/>
    <col min="1261" max="1261" width="13.42578125" style="1" customWidth="1"/>
    <col min="1262" max="1297" width="0" style="1" hidden="1" customWidth="1"/>
    <col min="1298" max="1312" width="6.7109375" style="1" customWidth="1"/>
    <col min="1313" max="1313" width="9.140625" style="1"/>
    <col min="1314" max="1314" width="10.42578125" style="1" customWidth="1"/>
    <col min="1315" max="1315" width="14.5703125" style="1" customWidth="1"/>
    <col min="1316" max="1351" width="0" style="1" hidden="1" customWidth="1"/>
    <col min="1352" max="1366" width="6.7109375" style="1" customWidth="1"/>
    <col min="1367" max="1513" width="9.140625" style="1"/>
    <col min="1514" max="1514" width="2.42578125" style="1" customWidth="1"/>
    <col min="1515" max="1515" width="10.42578125" style="1" customWidth="1"/>
    <col min="1516" max="1516" width="0" style="1" hidden="1" customWidth="1"/>
    <col min="1517" max="1517" width="13.42578125" style="1" customWidth="1"/>
    <col min="1518" max="1553" width="0" style="1" hidden="1" customWidth="1"/>
    <col min="1554" max="1568" width="6.7109375" style="1" customWidth="1"/>
    <col min="1569" max="1569" width="9.140625" style="1"/>
    <col min="1570" max="1570" width="10.42578125" style="1" customWidth="1"/>
    <col min="1571" max="1571" width="14.5703125" style="1" customWidth="1"/>
    <col min="1572" max="1607" width="0" style="1" hidden="1" customWidth="1"/>
    <col min="1608" max="1622" width="6.7109375" style="1" customWidth="1"/>
    <col min="1623" max="1769" width="9.140625" style="1"/>
    <col min="1770" max="1770" width="2.42578125" style="1" customWidth="1"/>
    <col min="1771" max="1771" width="10.42578125" style="1" customWidth="1"/>
    <col min="1772" max="1772" width="0" style="1" hidden="1" customWidth="1"/>
    <col min="1773" max="1773" width="13.42578125" style="1" customWidth="1"/>
    <col min="1774" max="1809" width="0" style="1" hidden="1" customWidth="1"/>
    <col min="1810" max="1824" width="6.7109375" style="1" customWidth="1"/>
    <col min="1825" max="1825" width="9.140625" style="1"/>
    <col min="1826" max="1826" width="10.42578125" style="1" customWidth="1"/>
    <col min="1827" max="1827" width="14.5703125" style="1" customWidth="1"/>
    <col min="1828" max="1863" width="0" style="1" hidden="1" customWidth="1"/>
    <col min="1864" max="1878" width="6.7109375" style="1" customWidth="1"/>
    <col min="1879" max="2025" width="9.140625" style="1"/>
    <col min="2026" max="2026" width="2.42578125" style="1" customWidth="1"/>
    <col min="2027" max="2027" width="10.42578125" style="1" customWidth="1"/>
    <col min="2028" max="2028" width="0" style="1" hidden="1" customWidth="1"/>
    <col min="2029" max="2029" width="13.42578125" style="1" customWidth="1"/>
    <col min="2030" max="2065" width="0" style="1" hidden="1" customWidth="1"/>
    <col min="2066" max="2080" width="6.7109375" style="1" customWidth="1"/>
    <col min="2081" max="2081" width="9.140625" style="1"/>
    <col min="2082" max="2082" width="10.42578125" style="1" customWidth="1"/>
    <col min="2083" max="2083" width="14.5703125" style="1" customWidth="1"/>
    <col min="2084" max="2119" width="0" style="1" hidden="1" customWidth="1"/>
    <col min="2120" max="2134" width="6.7109375" style="1" customWidth="1"/>
    <col min="2135" max="2281" width="9.140625" style="1"/>
    <col min="2282" max="2282" width="2.42578125" style="1" customWidth="1"/>
    <col min="2283" max="2283" width="10.42578125" style="1" customWidth="1"/>
    <col min="2284" max="2284" width="0" style="1" hidden="1" customWidth="1"/>
    <col min="2285" max="2285" width="13.42578125" style="1" customWidth="1"/>
    <col min="2286" max="2321" width="0" style="1" hidden="1" customWidth="1"/>
    <col min="2322" max="2336" width="6.7109375" style="1" customWidth="1"/>
    <col min="2337" max="2337" width="9.140625" style="1"/>
    <col min="2338" max="2338" width="10.42578125" style="1" customWidth="1"/>
    <col min="2339" max="2339" width="14.5703125" style="1" customWidth="1"/>
    <col min="2340" max="2375" width="0" style="1" hidden="1" customWidth="1"/>
    <col min="2376" max="2390" width="6.7109375" style="1" customWidth="1"/>
    <col min="2391" max="2537" width="9.140625" style="1"/>
    <col min="2538" max="2538" width="2.42578125" style="1" customWidth="1"/>
    <col min="2539" max="2539" width="10.42578125" style="1" customWidth="1"/>
    <col min="2540" max="2540" width="0" style="1" hidden="1" customWidth="1"/>
    <col min="2541" max="2541" width="13.42578125" style="1" customWidth="1"/>
    <col min="2542" max="2577" width="0" style="1" hidden="1" customWidth="1"/>
    <col min="2578" max="2592" width="6.7109375" style="1" customWidth="1"/>
    <col min="2593" max="2593" width="9.140625" style="1"/>
    <col min="2594" max="2594" width="10.42578125" style="1" customWidth="1"/>
    <col min="2595" max="2595" width="14.5703125" style="1" customWidth="1"/>
    <col min="2596" max="2631" width="0" style="1" hidden="1" customWidth="1"/>
    <col min="2632" max="2646" width="6.7109375" style="1" customWidth="1"/>
    <col min="2647" max="2793" width="9.140625" style="1"/>
    <col min="2794" max="2794" width="2.42578125" style="1" customWidth="1"/>
    <col min="2795" max="2795" width="10.42578125" style="1" customWidth="1"/>
    <col min="2796" max="2796" width="0" style="1" hidden="1" customWidth="1"/>
    <col min="2797" max="2797" width="13.42578125" style="1" customWidth="1"/>
    <col min="2798" max="2833" width="0" style="1" hidden="1" customWidth="1"/>
    <col min="2834" max="2848" width="6.7109375" style="1" customWidth="1"/>
    <col min="2849" max="2849" width="9.140625" style="1"/>
    <col min="2850" max="2850" width="10.42578125" style="1" customWidth="1"/>
    <col min="2851" max="2851" width="14.5703125" style="1" customWidth="1"/>
    <col min="2852" max="2887" width="0" style="1" hidden="1" customWidth="1"/>
    <col min="2888" max="2902" width="6.7109375" style="1" customWidth="1"/>
    <col min="2903" max="3049" width="9.140625" style="1"/>
    <col min="3050" max="3050" width="2.42578125" style="1" customWidth="1"/>
    <col min="3051" max="3051" width="10.42578125" style="1" customWidth="1"/>
    <col min="3052" max="3052" width="0" style="1" hidden="1" customWidth="1"/>
    <col min="3053" max="3053" width="13.42578125" style="1" customWidth="1"/>
    <col min="3054" max="3089" width="0" style="1" hidden="1" customWidth="1"/>
    <col min="3090" max="3104" width="6.7109375" style="1" customWidth="1"/>
    <col min="3105" max="3105" width="9.140625" style="1"/>
    <col min="3106" max="3106" width="10.42578125" style="1" customWidth="1"/>
    <col min="3107" max="3107" width="14.5703125" style="1" customWidth="1"/>
    <col min="3108" max="3143" width="0" style="1" hidden="1" customWidth="1"/>
    <col min="3144" max="3158" width="6.7109375" style="1" customWidth="1"/>
    <col min="3159" max="3305" width="9.140625" style="1"/>
    <col min="3306" max="3306" width="2.42578125" style="1" customWidth="1"/>
    <col min="3307" max="3307" width="10.42578125" style="1" customWidth="1"/>
    <col min="3308" max="3308" width="0" style="1" hidden="1" customWidth="1"/>
    <col min="3309" max="3309" width="13.42578125" style="1" customWidth="1"/>
    <col min="3310" max="3345" width="0" style="1" hidden="1" customWidth="1"/>
    <col min="3346" max="3360" width="6.7109375" style="1" customWidth="1"/>
    <col min="3361" max="3361" width="9.140625" style="1"/>
    <col min="3362" max="3362" width="10.42578125" style="1" customWidth="1"/>
    <col min="3363" max="3363" width="14.5703125" style="1" customWidth="1"/>
    <col min="3364" max="3399" width="0" style="1" hidden="1" customWidth="1"/>
    <col min="3400" max="3414" width="6.7109375" style="1" customWidth="1"/>
    <col min="3415" max="3561" width="9.140625" style="1"/>
    <col min="3562" max="3562" width="2.42578125" style="1" customWidth="1"/>
    <col min="3563" max="3563" width="10.42578125" style="1" customWidth="1"/>
    <col min="3564" max="3564" width="0" style="1" hidden="1" customWidth="1"/>
    <col min="3565" max="3565" width="13.42578125" style="1" customWidth="1"/>
    <col min="3566" max="3601" width="0" style="1" hidden="1" customWidth="1"/>
    <col min="3602" max="3616" width="6.7109375" style="1" customWidth="1"/>
    <col min="3617" max="3617" width="9.140625" style="1"/>
    <col min="3618" max="3618" width="10.42578125" style="1" customWidth="1"/>
    <col min="3619" max="3619" width="14.5703125" style="1" customWidth="1"/>
    <col min="3620" max="3655" width="0" style="1" hidden="1" customWidth="1"/>
    <col min="3656" max="3670" width="6.7109375" style="1" customWidth="1"/>
    <col min="3671" max="3817" width="9.140625" style="1"/>
    <col min="3818" max="3818" width="2.42578125" style="1" customWidth="1"/>
    <col min="3819" max="3819" width="10.42578125" style="1" customWidth="1"/>
    <col min="3820" max="3820" width="0" style="1" hidden="1" customWidth="1"/>
    <col min="3821" max="3821" width="13.42578125" style="1" customWidth="1"/>
    <col min="3822" max="3857" width="0" style="1" hidden="1" customWidth="1"/>
    <col min="3858" max="3872" width="6.7109375" style="1" customWidth="1"/>
    <col min="3873" max="3873" width="9.140625" style="1"/>
    <col min="3874" max="3874" width="10.42578125" style="1" customWidth="1"/>
    <col min="3875" max="3875" width="14.5703125" style="1" customWidth="1"/>
    <col min="3876" max="3911" width="0" style="1" hidden="1" customWidth="1"/>
    <col min="3912" max="3926" width="6.7109375" style="1" customWidth="1"/>
    <col min="3927" max="4073" width="9.140625" style="1"/>
    <col min="4074" max="4074" width="2.42578125" style="1" customWidth="1"/>
    <col min="4075" max="4075" width="10.42578125" style="1" customWidth="1"/>
    <col min="4076" max="4076" width="0" style="1" hidden="1" customWidth="1"/>
    <col min="4077" max="4077" width="13.42578125" style="1" customWidth="1"/>
    <col min="4078" max="4113" width="0" style="1" hidden="1" customWidth="1"/>
    <col min="4114" max="4128" width="6.7109375" style="1" customWidth="1"/>
    <col min="4129" max="4129" width="9.140625" style="1"/>
    <col min="4130" max="4130" width="10.42578125" style="1" customWidth="1"/>
    <col min="4131" max="4131" width="14.5703125" style="1" customWidth="1"/>
    <col min="4132" max="4167" width="0" style="1" hidden="1" customWidth="1"/>
    <col min="4168" max="4182" width="6.7109375" style="1" customWidth="1"/>
    <col min="4183" max="4329" width="9.140625" style="1"/>
    <col min="4330" max="4330" width="2.42578125" style="1" customWidth="1"/>
    <col min="4331" max="4331" width="10.42578125" style="1" customWidth="1"/>
    <col min="4332" max="4332" width="0" style="1" hidden="1" customWidth="1"/>
    <col min="4333" max="4333" width="13.42578125" style="1" customWidth="1"/>
    <col min="4334" max="4369" width="0" style="1" hidden="1" customWidth="1"/>
    <col min="4370" max="4384" width="6.7109375" style="1" customWidth="1"/>
    <col min="4385" max="4385" width="9.140625" style="1"/>
    <col min="4386" max="4386" width="10.42578125" style="1" customWidth="1"/>
    <col min="4387" max="4387" width="14.5703125" style="1" customWidth="1"/>
    <col min="4388" max="4423" width="0" style="1" hidden="1" customWidth="1"/>
    <col min="4424" max="4438" width="6.7109375" style="1" customWidth="1"/>
    <col min="4439" max="4585" width="9.140625" style="1"/>
    <col min="4586" max="4586" width="2.42578125" style="1" customWidth="1"/>
    <col min="4587" max="4587" width="10.42578125" style="1" customWidth="1"/>
    <col min="4588" max="4588" width="0" style="1" hidden="1" customWidth="1"/>
    <col min="4589" max="4589" width="13.42578125" style="1" customWidth="1"/>
    <col min="4590" max="4625" width="0" style="1" hidden="1" customWidth="1"/>
    <col min="4626" max="4640" width="6.7109375" style="1" customWidth="1"/>
    <col min="4641" max="4641" width="9.140625" style="1"/>
    <col min="4642" max="4642" width="10.42578125" style="1" customWidth="1"/>
    <col min="4643" max="4643" width="14.5703125" style="1" customWidth="1"/>
    <col min="4644" max="4679" width="0" style="1" hidden="1" customWidth="1"/>
    <col min="4680" max="4694" width="6.7109375" style="1" customWidth="1"/>
    <col min="4695" max="4841" width="9.140625" style="1"/>
    <col min="4842" max="4842" width="2.42578125" style="1" customWidth="1"/>
    <col min="4843" max="4843" width="10.42578125" style="1" customWidth="1"/>
    <col min="4844" max="4844" width="0" style="1" hidden="1" customWidth="1"/>
    <col min="4845" max="4845" width="13.42578125" style="1" customWidth="1"/>
    <col min="4846" max="4881" width="0" style="1" hidden="1" customWidth="1"/>
    <col min="4882" max="4896" width="6.7109375" style="1" customWidth="1"/>
    <col min="4897" max="4897" width="9.140625" style="1"/>
    <col min="4898" max="4898" width="10.42578125" style="1" customWidth="1"/>
    <col min="4899" max="4899" width="14.5703125" style="1" customWidth="1"/>
    <col min="4900" max="4935" width="0" style="1" hidden="1" customWidth="1"/>
    <col min="4936" max="4950" width="6.7109375" style="1" customWidth="1"/>
    <col min="4951" max="5097" width="9.140625" style="1"/>
    <col min="5098" max="5098" width="2.42578125" style="1" customWidth="1"/>
    <col min="5099" max="5099" width="10.42578125" style="1" customWidth="1"/>
    <col min="5100" max="5100" width="0" style="1" hidden="1" customWidth="1"/>
    <col min="5101" max="5101" width="13.42578125" style="1" customWidth="1"/>
    <col min="5102" max="5137" width="0" style="1" hidden="1" customWidth="1"/>
    <col min="5138" max="5152" width="6.7109375" style="1" customWidth="1"/>
    <col min="5153" max="5153" width="9.140625" style="1"/>
    <col min="5154" max="5154" width="10.42578125" style="1" customWidth="1"/>
    <col min="5155" max="5155" width="14.5703125" style="1" customWidth="1"/>
    <col min="5156" max="5191" width="0" style="1" hidden="1" customWidth="1"/>
    <col min="5192" max="5206" width="6.7109375" style="1" customWidth="1"/>
    <col min="5207" max="5353" width="9.140625" style="1"/>
    <col min="5354" max="5354" width="2.42578125" style="1" customWidth="1"/>
    <col min="5355" max="5355" width="10.42578125" style="1" customWidth="1"/>
    <col min="5356" max="5356" width="0" style="1" hidden="1" customWidth="1"/>
    <col min="5357" max="5357" width="13.42578125" style="1" customWidth="1"/>
    <col min="5358" max="5393" width="0" style="1" hidden="1" customWidth="1"/>
    <col min="5394" max="5408" width="6.7109375" style="1" customWidth="1"/>
    <col min="5409" max="5409" width="9.140625" style="1"/>
    <col min="5410" max="5410" width="10.42578125" style="1" customWidth="1"/>
    <col min="5411" max="5411" width="14.5703125" style="1" customWidth="1"/>
    <col min="5412" max="5447" width="0" style="1" hidden="1" customWidth="1"/>
    <col min="5448" max="5462" width="6.7109375" style="1" customWidth="1"/>
    <col min="5463" max="5609" width="9.140625" style="1"/>
    <col min="5610" max="5610" width="2.42578125" style="1" customWidth="1"/>
    <col min="5611" max="5611" width="10.42578125" style="1" customWidth="1"/>
    <col min="5612" max="5612" width="0" style="1" hidden="1" customWidth="1"/>
    <col min="5613" max="5613" width="13.42578125" style="1" customWidth="1"/>
    <col min="5614" max="5649" width="0" style="1" hidden="1" customWidth="1"/>
    <col min="5650" max="5664" width="6.7109375" style="1" customWidth="1"/>
    <col min="5665" max="5665" width="9.140625" style="1"/>
    <col min="5666" max="5666" width="10.42578125" style="1" customWidth="1"/>
    <col min="5667" max="5667" width="14.5703125" style="1" customWidth="1"/>
    <col min="5668" max="5703" width="0" style="1" hidden="1" customWidth="1"/>
    <col min="5704" max="5718" width="6.7109375" style="1" customWidth="1"/>
    <col min="5719" max="5865" width="9.140625" style="1"/>
    <col min="5866" max="5866" width="2.42578125" style="1" customWidth="1"/>
    <col min="5867" max="5867" width="10.42578125" style="1" customWidth="1"/>
    <col min="5868" max="5868" width="0" style="1" hidden="1" customWidth="1"/>
    <col min="5869" max="5869" width="13.42578125" style="1" customWidth="1"/>
    <col min="5870" max="5905" width="0" style="1" hidden="1" customWidth="1"/>
    <col min="5906" max="5920" width="6.7109375" style="1" customWidth="1"/>
    <col min="5921" max="5921" width="9.140625" style="1"/>
    <col min="5922" max="5922" width="10.42578125" style="1" customWidth="1"/>
    <col min="5923" max="5923" width="14.5703125" style="1" customWidth="1"/>
    <col min="5924" max="5959" width="0" style="1" hidden="1" customWidth="1"/>
    <col min="5960" max="5974" width="6.7109375" style="1" customWidth="1"/>
    <col min="5975" max="6121" width="9.140625" style="1"/>
    <col min="6122" max="6122" width="2.42578125" style="1" customWidth="1"/>
    <col min="6123" max="6123" width="10.42578125" style="1" customWidth="1"/>
    <col min="6124" max="6124" width="0" style="1" hidden="1" customWidth="1"/>
    <col min="6125" max="6125" width="13.42578125" style="1" customWidth="1"/>
    <col min="6126" max="6161" width="0" style="1" hidden="1" customWidth="1"/>
    <col min="6162" max="6176" width="6.7109375" style="1" customWidth="1"/>
    <col min="6177" max="6177" width="9.140625" style="1"/>
    <col min="6178" max="6178" width="10.42578125" style="1" customWidth="1"/>
    <col min="6179" max="6179" width="14.5703125" style="1" customWidth="1"/>
    <col min="6180" max="6215" width="0" style="1" hidden="1" customWidth="1"/>
    <col min="6216" max="6230" width="6.7109375" style="1" customWidth="1"/>
    <col min="6231" max="6377" width="9.140625" style="1"/>
    <col min="6378" max="6378" width="2.42578125" style="1" customWidth="1"/>
    <col min="6379" max="6379" width="10.42578125" style="1" customWidth="1"/>
    <col min="6380" max="6380" width="0" style="1" hidden="1" customWidth="1"/>
    <col min="6381" max="6381" width="13.42578125" style="1" customWidth="1"/>
    <col min="6382" max="6417" width="0" style="1" hidden="1" customWidth="1"/>
    <col min="6418" max="6432" width="6.7109375" style="1" customWidth="1"/>
    <col min="6433" max="6433" width="9.140625" style="1"/>
    <col min="6434" max="6434" width="10.42578125" style="1" customWidth="1"/>
    <col min="6435" max="6435" width="14.5703125" style="1" customWidth="1"/>
    <col min="6436" max="6471" width="0" style="1" hidden="1" customWidth="1"/>
    <col min="6472" max="6486" width="6.7109375" style="1" customWidth="1"/>
    <col min="6487" max="6633" width="9.140625" style="1"/>
    <col min="6634" max="6634" width="2.42578125" style="1" customWidth="1"/>
    <col min="6635" max="6635" width="10.42578125" style="1" customWidth="1"/>
    <col min="6636" max="6636" width="0" style="1" hidden="1" customWidth="1"/>
    <col min="6637" max="6637" width="13.42578125" style="1" customWidth="1"/>
    <col min="6638" max="6673" width="0" style="1" hidden="1" customWidth="1"/>
    <col min="6674" max="6688" width="6.7109375" style="1" customWidth="1"/>
    <col min="6689" max="6689" width="9.140625" style="1"/>
    <col min="6690" max="6690" width="10.42578125" style="1" customWidth="1"/>
    <col min="6691" max="6691" width="14.5703125" style="1" customWidth="1"/>
    <col min="6692" max="6727" width="0" style="1" hidden="1" customWidth="1"/>
    <col min="6728" max="6742" width="6.7109375" style="1" customWidth="1"/>
    <col min="6743" max="6889" width="9.140625" style="1"/>
    <col min="6890" max="6890" width="2.42578125" style="1" customWidth="1"/>
    <col min="6891" max="6891" width="10.42578125" style="1" customWidth="1"/>
    <col min="6892" max="6892" width="0" style="1" hidden="1" customWidth="1"/>
    <col min="6893" max="6893" width="13.42578125" style="1" customWidth="1"/>
    <col min="6894" max="6929" width="0" style="1" hidden="1" customWidth="1"/>
    <col min="6930" max="6944" width="6.7109375" style="1" customWidth="1"/>
    <col min="6945" max="6945" width="9.140625" style="1"/>
    <col min="6946" max="6946" width="10.42578125" style="1" customWidth="1"/>
    <col min="6947" max="6947" width="14.5703125" style="1" customWidth="1"/>
    <col min="6948" max="6983" width="0" style="1" hidden="1" customWidth="1"/>
    <col min="6984" max="6998" width="6.7109375" style="1" customWidth="1"/>
    <col min="6999" max="7145" width="9.140625" style="1"/>
    <col min="7146" max="7146" width="2.42578125" style="1" customWidth="1"/>
    <col min="7147" max="7147" width="10.42578125" style="1" customWidth="1"/>
    <col min="7148" max="7148" width="0" style="1" hidden="1" customWidth="1"/>
    <col min="7149" max="7149" width="13.42578125" style="1" customWidth="1"/>
    <col min="7150" max="7185" width="0" style="1" hidden="1" customWidth="1"/>
    <col min="7186" max="7200" width="6.7109375" style="1" customWidth="1"/>
    <col min="7201" max="7201" width="9.140625" style="1"/>
    <col min="7202" max="7202" width="10.42578125" style="1" customWidth="1"/>
    <col min="7203" max="7203" width="14.5703125" style="1" customWidth="1"/>
    <col min="7204" max="7239" width="0" style="1" hidden="1" customWidth="1"/>
    <col min="7240" max="7254" width="6.7109375" style="1" customWidth="1"/>
    <col min="7255" max="7401" width="9.140625" style="1"/>
    <col min="7402" max="7402" width="2.42578125" style="1" customWidth="1"/>
    <col min="7403" max="7403" width="10.42578125" style="1" customWidth="1"/>
    <col min="7404" max="7404" width="0" style="1" hidden="1" customWidth="1"/>
    <col min="7405" max="7405" width="13.42578125" style="1" customWidth="1"/>
    <col min="7406" max="7441" width="0" style="1" hidden="1" customWidth="1"/>
    <col min="7442" max="7456" width="6.7109375" style="1" customWidth="1"/>
    <col min="7457" max="7457" width="9.140625" style="1"/>
    <col min="7458" max="7458" width="10.42578125" style="1" customWidth="1"/>
    <col min="7459" max="7459" width="14.5703125" style="1" customWidth="1"/>
    <col min="7460" max="7495" width="0" style="1" hidden="1" customWidth="1"/>
    <col min="7496" max="7510" width="6.7109375" style="1" customWidth="1"/>
    <col min="7511" max="7657" width="9.140625" style="1"/>
    <col min="7658" max="7658" width="2.42578125" style="1" customWidth="1"/>
    <col min="7659" max="7659" width="10.42578125" style="1" customWidth="1"/>
    <col min="7660" max="7660" width="0" style="1" hidden="1" customWidth="1"/>
    <col min="7661" max="7661" width="13.42578125" style="1" customWidth="1"/>
    <col min="7662" max="7697" width="0" style="1" hidden="1" customWidth="1"/>
    <col min="7698" max="7712" width="6.7109375" style="1" customWidth="1"/>
    <col min="7713" max="7713" width="9.140625" style="1"/>
    <col min="7714" max="7714" width="10.42578125" style="1" customWidth="1"/>
    <col min="7715" max="7715" width="14.5703125" style="1" customWidth="1"/>
    <col min="7716" max="7751" width="0" style="1" hidden="1" customWidth="1"/>
    <col min="7752" max="7766" width="6.7109375" style="1" customWidth="1"/>
    <col min="7767" max="7913" width="9.140625" style="1"/>
    <col min="7914" max="7914" width="2.42578125" style="1" customWidth="1"/>
    <col min="7915" max="7915" width="10.42578125" style="1" customWidth="1"/>
    <col min="7916" max="7916" width="0" style="1" hidden="1" customWidth="1"/>
    <col min="7917" max="7917" width="13.42578125" style="1" customWidth="1"/>
    <col min="7918" max="7953" width="0" style="1" hidden="1" customWidth="1"/>
    <col min="7954" max="7968" width="6.7109375" style="1" customWidth="1"/>
    <col min="7969" max="7969" width="9.140625" style="1"/>
    <col min="7970" max="7970" width="10.42578125" style="1" customWidth="1"/>
    <col min="7971" max="7971" width="14.5703125" style="1" customWidth="1"/>
    <col min="7972" max="8007" width="0" style="1" hidden="1" customWidth="1"/>
    <col min="8008" max="8022" width="6.7109375" style="1" customWidth="1"/>
    <col min="8023" max="8169" width="9.140625" style="1"/>
    <col min="8170" max="8170" width="2.42578125" style="1" customWidth="1"/>
    <col min="8171" max="8171" width="10.42578125" style="1" customWidth="1"/>
    <col min="8172" max="8172" width="0" style="1" hidden="1" customWidth="1"/>
    <col min="8173" max="8173" width="13.42578125" style="1" customWidth="1"/>
    <col min="8174" max="8209" width="0" style="1" hidden="1" customWidth="1"/>
    <col min="8210" max="8224" width="6.7109375" style="1" customWidth="1"/>
    <col min="8225" max="8225" width="9.140625" style="1"/>
    <col min="8226" max="8226" width="10.42578125" style="1" customWidth="1"/>
    <col min="8227" max="8227" width="14.5703125" style="1" customWidth="1"/>
    <col min="8228" max="8263" width="0" style="1" hidden="1" customWidth="1"/>
    <col min="8264" max="8278" width="6.7109375" style="1" customWidth="1"/>
    <col min="8279" max="8425" width="9.140625" style="1"/>
    <col min="8426" max="8426" width="2.42578125" style="1" customWidth="1"/>
    <col min="8427" max="8427" width="10.42578125" style="1" customWidth="1"/>
    <col min="8428" max="8428" width="0" style="1" hidden="1" customWidth="1"/>
    <col min="8429" max="8429" width="13.42578125" style="1" customWidth="1"/>
    <col min="8430" max="8465" width="0" style="1" hidden="1" customWidth="1"/>
    <col min="8466" max="8480" width="6.7109375" style="1" customWidth="1"/>
    <col min="8481" max="8481" width="9.140625" style="1"/>
    <col min="8482" max="8482" width="10.42578125" style="1" customWidth="1"/>
    <col min="8483" max="8483" width="14.5703125" style="1" customWidth="1"/>
    <col min="8484" max="8519" width="0" style="1" hidden="1" customWidth="1"/>
    <col min="8520" max="8534" width="6.7109375" style="1" customWidth="1"/>
    <col min="8535" max="8681" width="9.140625" style="1"/>
    <col min="8682" max="8682" width="2.42578125" style="1" customWidth="1"/>
    <col min="8683" max="8683" width="10.42578125" style="1" customWidth="1"/>
    <col min="8684" max="8684" width="0" style="1" hidden="1" customWidth="1"/>
    <col min="8685" max="8685" width="13.42578125" style="1" customWidth="1"/>
    <col min="8686" max="8721" width="0" style="1" hidden="1" customWidth="1"/>
    <col min="8722" max="8736" width="6.7109375" style="1" customWidth="1"/>
    <col min="8737" max="8737" width="9.140625" style="1"/>
    <col min="8738" max="8738" width="10.42578125" style="1" customWidth="1"/>
    <col min="8739" max="8739" width="14.5703125" style="1" customWidth="1"/>
    <col min="8740" max="8775" width="0" style="1" hidden="1" customWidth="1"/>
    <col min="8776" max="8790" width="6.7109375" style="1" customWidth="1"/>
    <col min="8791" max="8937" width="9.140625" style="1"/>
    <col min="8938" max="8938" width="2.42578125" style="1" customWidth="1"/>
    <col min="8939" max="8939" width="10.42578125" style="1" customWidth="1"/>
    <col min="8940" max="8940" width="0" style="1" hidden="1" customWidth="1"/>
    <col min="8941" max="8941" width="13.42578125" style="1" customWidth="1"/>
    <col min="8942" max="8977" width="0" style="1" hidden="1" customWidth="1"/>
    <col min="8978" max="8992" width="6.7109375" style="1" customWidth="1"/>
    <col min="8993" max="8993" width="9.140625" style="1"/>
    <col min="8994" max="8994" width="10.42578125" style="1" customWidth="1"/>
    <col min="8995" max="8995" width="14.5703125" style="1" customWidth="1"/>
    <col min="8996" max="9031" width="0" style="1" hidden="1" customWidth="1"/>
    <col min="9032" max="9046" width="6.7109375" style="1" customWidth="1"/>
    <col min="9047" max="9193" width="9.140625" style="1"/>
    <col min="9194" max="9194" width="2.42578125" style="1" customWidth="1"/>
    <col min="9195" max="9195" width="10.42578125" style="1" customWidth="1"/>
    <col min="9196" max="9196" width="0" style="1" hidden="1" customWidth="1"/>
    <col min="9197" max="9197" width="13.42578125" style="1" customWidth="1"/>
    <col min="9198" max="9233" width="0" style="1" hidden="1" customWidth="1"/>
    <col min="9234" max="9248" width="6.7109375" style="1" customWidth="1"/>
    <col min="9249" max="9249" width="9.140625" style="1"/>
    <col min="9250" max="9250" width="10.42578125" style="1" customWidth="1"/>
    <col min="9251" max="9251" width="14.5703125" style="1" customWidth="1"/>
    <col min="9252" max="9287" width="0" style="1" hidden="1" customWidth="1"/>
    <col min="9288" max="9302" width="6.7109375" style="1" customWidth="1"/>
    <col min="9303" max="9449" width="9.140625" style="1"/>
    <col min="9450" max="9450" width="2.42578125" style="1" customWidth="1"/>
    <col min="9451" max="9451" width="10.42578125" style="1" customWidth="1"/>
    <col min="9452" max="9452" width="0" style="1" hidden="1" customWidth="1"/>
    <col min="9453" max="9453" width="13.42578125" style="1" customWidth="1"/>
    <col min="9454" max="9489" width="0" style="1" hidden="1" customWidth="1"/>
    <col min="9490" max="9504" width="6.7109375" style="1" customWidth="1"/>
    <col min="9505" max="9505" width="9.140625" style="1"/>
    <col min="9506" max="9506" width="10.42578125" style="1" customWidth="1"/>
    <col min="9507" max="9507" width="14.5703125" style="1" customWidth="1"/>
    <col min="9508" max="9543" width="0" style="1" hidden="1" customWidth="1"/>
    <col min="9544" max="9558" width="6.7109375" style="1" customWidth="1"/>
    <col min="9559" max="9705" width="9.140625" style="1"/>
    <col min="9706" max="9706" width="2.42578125" style="1" customWidth="1"/>
    <col min="9707" max="9707" width="10.42578125" style="1" customWidth="1"/>
    <col min="9708" max="9708" width="0" style="1" hidden="1" customWidth="1"/>
    <col min="9709" max="9709" width="13.42578125" style="1" customWidth="1"/>
    <col min="9710" max="9745" width="0" style="1" hidden="1" customWidth="1"/>
    <col min="9746" max="9760" width="6.7109375" style="1" customWidth="1"/>
    <col min="9761" max="9761" width="9.140625" style="1"/>
    <col min="9762" max="9762" width="10.42578125" style="1" customWidth="1"/>
    <col min="9763" max="9763" width="14.5703125" style="1" customWidth="1"/>
    <col min="9764" max="9799" width="0" style="1" hidden="1" customWidth="1"/>
    <col min="9800" max="9814" width="6.7109375" style="1" customWidth="1"/>
    <col min="9815" max="9961" width="9.140625" style="1"/>
    <col min="9962" max="9962" width="2.42578125" style="1" customWidth="1"/>
    <col min="9963" max="9963" width="10.42578125" style="1" customWidth="1"/>
    <col min="9964" max="9964" width="0" style="1" hidden="1" customWidth="1"/>
    <col min="9965" max="9965" width="13.42578125" style="1" customWidth="1"/>
    <col min="9966" max="10001" width="0" style="1" hidden="1" customWidth="1"/>
    <col min="10002" max="10016" width="6.7109375" style="1" customWidth="1"/>
    <col min="10017" max="10017" width="9.140625" style="1"/>
    <col min="10018" max="10018" width="10.42578125" style="1" customWidth="1"/>
    <col min="10019" max="10019" width="14.5703125" style="1" customWidth="1"/>
    <col min="10020" max="10055" width="0" style="1" hidden="1" customWidth="1"/>
    <col min="10056" max="10070" width="6.7109375" style="1" customWidth="1"/>
    <col min="10071" max="10217" width="9.140625" style="1"/>
    <col min="10218" max="10218" width="2.42578125" style="1" customWidth="1"/>
    <col min="10219" max="10219" width="10.42578125" style="1" customWidth="1"/>
    <col min="10220" max="10220" width="0" style="1" hidden="1" customWidth="1"/>
    <col min="10221" max="10221" width="13.42578125" style="1" customWidth="1"/>
    <col min="10222" max="10257" width="0" style="1" hidden="1" customWidth="1"/>
    <col min="10258" max="10272" width="6.7109375" style="1" customWidth="1"/>
    <col min="10273" max="10273" width="9.140625" style="1"/>
    <col min="10274" max="10274" width="10.42578125" style="1" customWidth="1"/>
    <col min="10275" max="10275" width="14.5703125" style="1" customWidth="1"/>
    <col min="10276" max="10311" width="0" style="1" hidden="1" customWidth="1"/>
    <col min="10312" max="10326" width="6.7109375" style="1" customWidth="1"/>
    <col min="10327" max="10473" width="9.140625" style="1"/>
    <col min="10474" max="10474" width="2.42578125" style="1" customWidth="1"/>
    <col min="10475" max="10475" width="10.42578125" style="1" customWidth="1"/>
    <col min="10476" max="10476" width="0" style="1" hidden="1" customWidth="1"/>
    <col min="10477" max="10477" width="13.42578125" style="1" customWidth="1"/>
    <col min="10478" max="10513" width="0" style="1" hidden="1" customWidth="1"/>
    <col min="10514" max="10528" width="6.7109375" style="1" customWidth="1"/>
    <col min="10529" max="10529" width="9.140625" style="1"/>
    <col min="10530" max="10530" width="10.42578125" style="1" customWidth="1"/>
    <col min="10531" max="10531" width="14.5703125" style="1" customWidth="1"/>
    <col min="10532" max="10567" width="0" style="1" hidden="1" customWidth="1"/>
    <col min="10568" max="10582" width="6.7109375" style="1" customWidth="1"/>
    <col min="10583" max="10729" width="9.140625" style="1"/>
    <col min="10730" max="10730" width="2.42578125" style="1" customWidth="1"/>
    <col min="10731" max="10731" width="10.42578125" style="1" customWidth="1"/>
    <col min="10732" max="10732" width="0" style="1" hidden="1" customWidth="1"/>
    <col min="10733" max="10733" width="13.42578125" style="1" customWidth="1"/>
    <col min="10734" max="10769" width="0" style="1" hidden="1" customWidth="1"/>
    <col min="10770" max="10784" width="6.7109375" style="1" customWidth="1"/>
    <col min="10785" max="10785" width="9.140625" style="1"/>
    <col min="10786" max="10786" width="10.42578125" style="1" customWidth="1"/>
    <col min="10787" max="10787" width="14.5703125" style="1" customWidth="1"/>
    <col min="10788" max="10823" width="0" style="1" hidden="1" customWidth="1"/>
    <col min="10824" max="10838" width="6.7109375" style="1" customWidth="1"/>
    <col min="10839" max="10985" width="9.140625" style="1"/>
    <col min="10986" max="10986" width="2.42578125" style="1" customWidth="1"/>
    <col min="10987" max="10987" width="10.42578125" style="1" customWidth="1"/>
    <col min="10988" max="10988" width="0" style="1" hidden="1" customWidth="1"/>
    <col min="10989" max="10989" width="13.42578125" style="1" customWidth="1"/>
    <col min="10990" max="11025" width="0" style="1" hidden="1" customWidth="1"/>
    <col min="11026" max="11040" width="6.7109375" style="1" customWidth="1"/>
    <col min="11041" max="11041" width="9.140625" style="1"/>
    <col min="11042" max="11042" width="10.42578125" style="1" customWidth="1"/>
    <col min="11043" max="11043" width="14.5703125" style="1" customWidth="1"/>
    <col min="11044" max="11079" width="0" style="1" hidden="1" customWidth="1"/>
    <col min="11080" max="11094" width="6.7109375" style="1" customWidth="1"/>
    <col min="11095" max="11241" width="9.140625" style="1"/>
    <col min="11242" max="11242" width="2.42578125" style="1" customWidth="1"/>
    <col min="11243" max="11243" width="10.42578125" style="1" customWidth="1"/>
    <col min="11244" max="11244" width="0" style="1" hidden="1" customWidth="1"/>
    <col min="11245" max="11245" width="13.42578125" style="1" customWidth="1"/>
    <col min="11246" max="11281" width="0" style="1" hidden="1" customWidth="1"/>
    <col min="11282" max="11296" width="6.7109375" style="1" customWidth="1"/>
    <col min="11297" max="11297" width="9.140625" style="1"/>
    <col min="11298" max="11298" width="10.42578125" style="1" customWidth="1"/>
    <col min="11299" max="11299" width="14.5703125" style="1" customWidth="1"/>
    <col min="11300" max="11335" width="0" style="1" hidden="1" customWidth="1"/>
    <col min="11336" max="11350" width="6.7109375" style="1" customWidth="1"/>
    <col min="11351" max="11497" width="9.140625" style="1"/>
    <col min="11498" max="11498" width="2.42578125" style="1" customWidth="1"/>
    <col min="11499" max="11499" width="10.42578125" style="1" customWidth="1"/>
    <col min="11500" max="11500" width="0" style="1" hidden="1" customWidth="1"/>
    <col min="11501" max="11501" width="13.42578125" style="1" customWidth="1"/>
    <col min="11502" max="11537" width="0" style="1" hidden="1" customWidth="1"/>
    <col min="11538" max="11552" width="6.7109375" style="1" customWidth="1"/>
    <col min="11553" max="11553" width="9.140625" style="1"/>
    <col min="11554" max="11554" width="10.42578125" style="1" customWidth="1"/>
    <col min="11555" max="11555" width="14.5703125" style="1" customWidth="1"/>
    <col min="11556" max="11591" width="0" style="1" hidden="1" customWidth="1"/>
    <col min="11592" max="11606" width="6.7109375" style="1" customWidth="1"/>
    <col min="11607" max="11753" width="9.140625" style="1"/>
    <col min="11754" max="11754" width="2.42578125" style="1" customWidth="1"/>
    <col min="11755" max="11755" width="10.42578125" style="1" customWidth="1"/>
    <col min="11756" max="11756" width="0" style="1" hidden="1" customWidth="1"/>
    <col min="11757" max="11757" width="13.42578125" style="1" customWidth="1"/>
    <col min="11758" max="11793" width="0" style="1" hidden="1" customWidth="1"/>
    <col min="11794" max="11808" width="6.7109375" style="1" customWidth="1"/>
    <col min="11809" max="11809" width="9.140625" style="1"/>
    <col min="11810" max="11810" width="10.42578125" style="1" customWidth="1"/>
    <col min="11811" max="11811" width="14.5703125" style="1" customWidth="1"/>
    <col min="11812" max="11847" width="0" style="1" hidden="1" customWidth="1"/>
    <col min="11848" max="11862" width="6.7109375" style="1" customWidth="1"/>
    <col min="11863" max="12009" width="9.140625" style="1"/>
    <col min="12010" max="12010" width="2.42578125" style="1" customWidth="1"/>
    <col min="12011" max="12011" width="10.42578125" style="1" customWidth="1"/>
    <col min="12012" max="12012" width="0" style="1" hidden="1" customWidth="1"/>
    <col min="12013" max="12013" width="13.42578125" style="1" customWidth="1"/>
    <col min="12014" max="12049" width="0" style="1" hidden="1" customWidth="1"/>
    <col min="12050" max="12064" width="6.7109375" style="1" customWidth="1"/>
    <col min="12065" max="12065" width="9.140625" style="1"/>
    <col min="12066" max="12066" width="10.42578125" style="1" customWidth="1"/>
    <col min="12067" max="12067" width="14.5703125" style="1" customWidth="1"/>
    <col min="12068" max="12103" width="0" style="1" hidden="1" customWidth="1"/>
    <col min="12104" max="12118" width="6.7109375" style="1" customWidth="1"/>
    <col min="12119" max="12265" width="9.140625" style="1"/>
    <col min="12266" max="12266" width="2.42578125" style="1" customWidth="1"/>
    <col min="12267" max="12267" width="10.42578125" style="1" customWidth="1"/>
    <col min="12268" max="12268" width="0" style="1" hidden="1" customWidth="1"/>
    <col min="12269" max="12269" width="13.42578125" style="1" customWidth="1"/>
    <col min="12270" max="12305" width="0" style="1" hidden="1" customWidth="1"/>
    <col min="12306" max="12320" width="6.7109375" style="1" customWidth="1"/>
    <col min="12321" max="12321" width="9.140625" style="1"/>
    <col min="12322" max="12322" width="10.42578125" style="1" customWidth="1"/>
    <col min="12323" max="12323" width="14.5703125" style="1" customWidth="1"/>
    <col min="12324" max="12359" width="0" style="1" hidden="1" customWidth="1"/>
    <col min="12360" max="12374" width="6.7109375" style="1" customWidth="1"/>
    <col min="12375" max="12521" width="9.140625" style="1"/>
    <col min="12522" max="12522" width="2.42578125" style="1" customWidth="1"/>
    <col min="12523" max="12523" width="10.42578125" style="1" customWidth="1"/>
    <col min="12524" max="12524" width="0" style="1" hidden="1" customWidth="1"/>
    <col min="12525" max="12525" width="13.42578125" style="1" customWidth="1"/>
    <col min="12526" max="12561" width="0" style="1" hidden="1" customWidth="1"/>
    <col min="12562" max="12576" width="6.7109375" style="1" customWidth="1"/>
    <col min="12577" max="12577" width="9.140625" style="1"/>
    <col min="12578" max="12578" width="10.42578125" style="1" customWidth="1"/>
    <col min="12579" max="12579" width="14.5703125" style="1" customWidth="1"/>
    <col min="12580" max="12615" width="0" style="1" hidden="1" customWidth="1"/>
    <col min="12616" max="12630" width="6.7109375" style="1" customWidth="1"/>
    <col min="12631" max="12777" width="9.140625" style="1"/>
    <col min="12778" max="12778" width="2.42578125" style="1" customWidth="1"/>
    <col min="12779" max="12779" width="10.42578125" style="1" customWidth="1"/>
    <col min="12780" max="12780" width="0" style="1" hidden="1" customWidth="1"/>
    <col min="12781" max="12781" width="13.42578125" style="1" customWidth="1"/>
    <col min="12782" max="12817" width="0" style="1" hidden="1" customWidth="1"/>
    <col min="12818" max="12832" width="6.7109375" style="1" customWidth="1"/>
    <col min="12833" max="12833" width="9.140625" style="1"/>
    <col min="12834" max="12834" width="10.42578125" style="1" customWidth="1"/>
    <col min="12835" max="12835" width="14.5703125" style="1" customWidth="1"/>
    <col min="12836" max="12871" width="0" style="1" hidden="1" customWidth="1"/>
    <col min="12872" max="12886" width="6.7109375" style="1" customWidth="1"/>
    <col min="12887" max="13033" width="9.140625" style="1"/>
    <col min="13034" max="13034" width="2.42578125" style="1" customWidth="1"/>
    <col min="13035" max="13035" width="10.42578125" style="1" customWidth="1"/>
    <col min="13036" max="13036" width="0" style="1" hidden="1" customWidth="1"/>
    <col min="13037" max="13037" width="13.42578125" style="1" customWidth="1"/>
    <col min="13038" max="13073" width="0" style="1" hidden="1" customWidth="1"/>
    <col min="13074" max="13088" width="6.7109375" style="1" customWidth="1"/>
    <col min="13089" max="13089" width="9.140625" style="1"/>
    <col min="13090" max="13090" width="10.42578125" style="1" customWidth="1"/>
    <col min="13091" max="13091" width="14.5703125" style="1" customWidth="1"/>
    <col min="13092" max="13127" width="0" style="1" hidden="1" customWidth="1"/>
    <col min="13128" max="13142" width="6.7109375" style="1" customWidth="1"/>
    <col min="13143" max="13289" width="9.140625" style="1"/>
    <col min="13290" max="13290" width="2.42578125" style="1" customWidth="1"/>
    <col min="13291" max="13291" width="10.42578125" style="1" customWidth="1"/>
    <col min="13292" max="13292" width="0" style="1" hidden="1" customWidth="1"/>
    <col min="13293" max="13293" width="13.42578125" style="1" customWidth="1"/>
    <col min="13294" max="13329" width="0" style="1" hidden="1" customWidth="1"/>
    <col min="13330" max="13344" width="6.7109375" style="1" customWidth="1"/>
    <col min="13345" max="13345" width="9.140625" style="1"/>
    <col min="13346" max="13346" width="10.42578125" style="1" customWidth="1"/>
    <col min="13347" max="13347" width="14.5703125" style="1" customWidth="1"/>
    <col min="13348" max="13383" width="0" style="1" hidden="1" customWidth="1"/>
    <col min="13384" max="13398" width="6.7109375" style="1" customWidth="1"/>
    <col min="13399" max="13545" width="9.140625" style="1"/>
    <col min="13546" max="13546" width="2.42578125" style="1" customWidth="1"/>
    <col min="13547" max="13547" width="10.42578125" style="1" customWidth="1"/>
    <col min="13548" max="13548" width="0" style="1" hidden="1" customWidth="1"/>
    <col min="13549" max="13549" width="13.42578125" style="1" customWidth="1"/>
    <col min="13550" max="13585" width="0" style="1" hidden="1" customWidth="1"/>
    <col min="13586" max="13600" width="6.7109375" style="1" customWidth="1"/>
    <col min="13601" max="13601" width="9.140625" style="1"/>
    <col min="13602" max="13602" width="10.42578125" style="1" customWidth="1"/>
    <col min="13603" max="13603" width="14.5703125" style="1" customWidth="1"/>
    <col min="13604" max="13639" width="0" style="1" hidden="1" customWidth="1"/>
    <col min="13640" max="13654" width="6.7109375" style="1" customWidth="1"/>
    <col min="13655" max="13801" width="9.140625" style="1"/>
    <col min="13802" max="13802" width="2.42578125" style="1" customWidth="1"/>
    <col min="13803" max="13803" width="10.42578125" style="1" customWidth="1"/>
    <col min="13804" max="13804" width="0" style="1" hidden="1" customWidth="1"/>
    <col min="13805" max="13805" width="13.42578125" style="1" customWidth="1"/>
    <col min="13806" max="13841" width="0" style="1" hidden="1" customWidth="1"/>
    <col min="13842" max="13856" width="6.7109375" style="1" customWidth="1"/>
    <col min="13857" max="13857" width="9.140625" style="1"/>
    <col min="13858" max="13858" width="10.42578125" style="1" customWidth="1"/>
    <col min="13859" max="13859" width="14.5703125" style="1" customWidth="1"/>
    <col min="13860" max="13895" width="0" style="1" hidden="1" customWidth="1"/>
    <col min="13896" max="13910" width="6.7109375" style="1" customWidth="1"/>
    <col min="13911" max="14057" width="9.140625" style="1"/>
    <col min="14058" max="14058" width="2.42578125" style="1" customWidth="1"/>
    <col min="14059" max="14059" width="10.42578125" style="1" customWidth="1"/>
    <col min="14060" max="14060" width="0" style="1" hidden="1" customWidth="1"/>
    <col min="14061" max="14061" width="13.42578125" style="1" customWidth="1"/>
    <col min="14062" max="14097" width="0" style="1" hidden="1" customWidth="1"/>
    <col min="14098" max="14112" width="6.7109375" style="1" customWidth="1"/>
    <col min="14113" max="14113" width="9.140625" style="1"/>
    <col min="14114" max="14114" width="10.42578125" style="1" customWidth="1"/>
    <col min="14115" max="14115" width="14.5703125" style="1" customWidth="1"/>
    <col min="14116" max="14151" width="0" style="1" hidden="1" customWidth="1"/>
    <col min="14152" max="14166" width="6.7109375" style="1" customWidth="1"/>
    <col min="14167" max="14313" width="9.140625" style="1"/>
    <col min="14314" max="14314" width="2.42578125" style="1" customWidth="1"/>
    <col min="14315" max="14315" width="10.42578125" style="1" customWidth="1"/>
    <col min="14316" max="14316" width="0" style="1" hidden="1" customWidth="1"/>
    <col min="14317" max="14317" width="13.42578125" style="1" customWidth="1"/>
    <col min="14318" max="14353" width="0" style="1" hidden="1" customWidth="1"/>
    <col min="14354" max="14368" width="6.7109375" style="1" customWidth="1"/>
    <col min="14369" max="14369" width="9.140625" style="1"/>
    <col min="14370" max="14370" width="10.42578125" style="1" customWidth="1"/>
    <col min="14371" max="14371" width="14.5703125" style="1" customWidth="1"/>
    <col min="14372" max="14407" width="0" style="1" hidden="1" customWidth="1"/>
    <col min="14408" max="14422" width="6.7109375" style="1" customWidth="1"/>
    <col min="14423" max="14569" width="9.140625" style="1"/>
    <col min="14570" max="14570" width="2.42578125" style="1" customWidth="1"/>
    <col min="14571" max="14571" width="10.42578125" style="1" customWidth="1"/>
    <col min="14572" max="14572" width="0" style="1" hidden="1" customWidth="1"/>
    <col min="14573" max="14573" width="13.42578125" style="1" customWidth="1"/>
    <col min="14574" max="14609" width="0" style="1" hidden="1" customWidth="1"/>
    <col min="14610" max="14624" width="6.7109375" style="1" customWidth="1"/>
    <col min="14625" max="14625" width="9.140625" style="1"/>
    <col min="14626" max="14626" width="10.42578125" style="1" customWidth="1"/>
    <col min="14627" max="14627" width="14.5703125" style="1" customWidth="1"/>
    <col min="14628" max="14663" width="0" style="1" hidden="1" customWidth="1"/>
    <col min="14664" max="14678" width="6.7109375" style="1" customWidth="1"/>
    <col min="14679" max="14825" width="9.140625" style="1"/>
    <col min="14826" max="14826" width="2.42578125" style="1" customWidth="1"/>
    <col min="14827" max="14827" width="10.42578125" style="1" customWidth="1"/>
    <col min="14828" max="14828" width="0" style="1" hidden="1" customWidth="1"/>
    <col min="14829" max="14829" width="13.42578125" style="1" customWidth="1"/>
    <col min="14830" max="14865" width="0" style="1" hidden="1" customWidth="1"/>
    <col min="14866" max="14880" width="6.7109375" style="1" customWidth="1"/>
    <col min="14881" max="14881" width="9.140625" style="1"/>
    <col min="14882" max="14882" width="10.42578125" style="1" customWidth="1"/>
    <col min="14883" max="14883" width="14.5703125" style="1" customWidth="1"/>
    <col min="14884" max="14919" width="0" style="1" hidden="1" customWidth="1"/>
    <col min="14920" max="14934" width="6.7109375" style="1" customWidth="1"/>
    <col min="14935" max="15081" width="9.140625" style="1"/>
    <col min="15082" max="15082" width="2.42578125" style="1" customWidth="1"/>
    <col min="15083" max="15083" width="10.42578125" style="1" customWidth="1"/>
    <col min="15084" max="15084" width="0" style="1" hidden="1" customWidth="1"/>
    <col min="15085" max="15085" width="13.42578125" style="1" customWidth="1"/>
    <col min="15086" max="15121" width="0" style="1" hidden="1" customWidth="1"/>
    <col min="15122" max="15136" width="6.7109375" style="1" customWidth="1"/>
    <col min="15137" max="15137" width="9.140625" style="1"/>
    <col min="15138" max="15138" width="10.42578125" style="1" customWidth="1"/>
    <col min="15139" max="15139" width="14.5703125" style="1" customWidth="1"/>
    <col min="15140" max="15175" width="0" style="1" hidden="1" customWidth="1"/>
    <col min="15176" max="15190" width="6.7109375" style="1" customWidth="1"/>
    <col min="15191" max="15337" width="9.140625" style="1"/>
    <col min="15338" max="15338" width="2.42578125" style="1" customWidth="1"/>
    <col min="15339" max="15339" width="10.42578125" style="1" customWidth="1"/>
    <col min="15340" max="15340" width="0" style="1" hidden="1" customWidth="1"/>
    <col min="15341" max="15341" width="13.42578125" style="1" customWidth="1"/>
    <col min="15342" max="15377" width="0" style="1" hidden="1" customWidth="1"/>
    <col min="15378" max="15392" width="6.7109375" style="1" customWidth="1"/>
    <col min="15393" max="15393" width="9.140625" style="1"/>
    <col min="15394" max="15394" width="10.42578125" style="1" customWidth="1"/>
    <col min="15395" max="15395" width="14.5703125" style="1" customWidth="1"/>
    <col min="15396" max="15431" width="0" style="1" hidden="1" customWidth="1"/>
    <col min="15432" max="15446" width="6.7109375" style="1" customWidth="1"/>
    <col min="15447" max="15593" width="9.140625" style="1"/>
    <col min="15594" max="15594" width="2.42578125" style="1" customWidth="1"/>
    <col min="15595" max="15595" width="10.42578125" style="1" customWidth="1"/>
    <col min="15596" max="15596" width="0" style="1" hidden="1" customWidth="1"/>
    <col min="15597" max="15597" width="13.42578125" style="1" customWidth="1"/>
    <col min="15598" max="15633" width="0" style="1" hidden="1" customWidth="1"/>
    <col min="15634" max="15648" width="6.7109375" style="1" customWidth="1"/>
    <col min="15649" max="15649" width="9.140625" style="1"/>
    <col min="15650" max="15650" width="10.42578125" style="1" customWidth="1"/>
    <col min="15651" max="15651" width="14.5703125" style="1" customWidth="1"/>
    <col min="15652" max="15687" width="0" style="1" hidden="1" customWidth="1"/>
    <col min="15688" max="15702" width="6.7109375" style="1" customWidth="1"/>
    <col min="15703" max="15849" width="9.140625" style="1"/>
    <col min="15850" max="15850" width="2.42578125" style="1" customWidth="1"/>
    <col min="15851" max="15851" width="10.42578125" style="1" customWidth="1"/>
    <col min="15852" max="15852" width="0" style="1" hidden="1" customWidth="1"/>
    <col min="15853" max="15853" width="13.42578125" style="1" customWidth="1"/>
    <col min="15854" max="15889" width="0" style="1" hidden="1" customWidth="1"/>
    <col min="15890" max="15904" width="6.7109375" style="1" customWidth="1"/>
    <col min="15905" max="15905" width="9.140625" style="1"/>
    <col min="15906" max="15906" width="10.42578125" style="1" customWidth="1"/>
    <col min="15907" max="15907" width="14.5703125" style="1" customWidth="1"/>
    <col min="15908" max="15943" width="0" style="1" hidden="1" customWidth="1"/>
    <col min="15944" max="15958" width="6.7109375" style="1" customWidth="1"/>
    <col min="15959" max="16105" width="9.140625" style="1"/>
    <col min="16106" max="16106" width="2.42578125" style="1" customWidth="1"/>
    <col min="16107" max="16107" width="10.42578125" style="1" customWidth="1"/>
    <col min="16108" max="16108" width="0" style="1" hidden="1" customWidth="1"/>
    <col min="16109" max="16109" width="13.42578125" style="1" customWidth="1"/>
    <col min="16110" max="16145" width="0" style="1" hidden="1" customWidth="1"/>
    <col min="16146" max="16160" width="6.7109375" style="1" customWidth="1"/>
    <col min="16161" max="16161" width="9.140625" style="1"/>
    <col min="16162" max="16162" width="10.42578125" style="1" customWidth="1"/>
    <col min="16163" max="16163" width="14.5703125" style="1" customWidth="1"/>
    <col min="16164" max="16199" width="0" style="1" hidden="1" customWidth="1"/>
    <col min="16200" max="16214" width="6.7109375" style="1" customWidth="1"/>
    <col min="16215" max="16384" width="9.140625" style="1"/>
  </cols>
  <sheetData>
    <row r="2" spans="1:125" ht="15" customHeight="1" x14ac:dyDescent="0.25">
      <c r="A2" s="64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1:125" ht="13.5" customHeight="1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7"/>
    </row>
    <row r="4" spans="1:125" ht="15" customHeight="1" x14ac:dyDescent="0.25">
      <c r="A4" s="16"/>
      <c r="B4" s="21" t="s">
        <v>129</v>
      </c>
      <c r="C4" s="21"/>
      <c r="D4" s="21"/>
      <c r="E4" s="21"/>
      <c r="AI4" s="17"/>
    </row>
    <row r="5" spans="1:125" ht="15" customHeight="1" x14ac:dyDescent="0.25">
      <c r="A5" s="16"/>
      <c r="B5" s="28" t="s">
        <v>83</v>
      </c>
      <c r="C5" s="21"/>
      <c r="D5" s="21"/>
      <c r="E5" s="21"/>
      <c r="L5" s="27"/>
      <c r="AI5" s="17"/>
      <c r="AK5" s="27" t="s">
        <v>84</v>
      </c>
    </row>
    <row r="6" spans="1:125" ht="13.5" customHeight="1" thickBot="1" x14ac:dyDescent="0.25">
      <c r="A6" s="1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7"/>
      <c r="AK6" s="27" t="s">
        <v>57</v>
      </c>
    </row>
    <row r="7" spans="1:125" ht="13.5" customHeight="1" thickTop="1" x14ac:dyDescent="0.2">
      <c r="A7" s="16"/>
      <c r="C7" s="2"/>
      <c r="D7" s="2"/>
      <c r="E7" s="2"/>
      <c r="F7" s="2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72</v>
      </c>
      <c r="M7" s="5" t="s">
        <v>71</v>
      </c>
      <c r="N7" s="25" t="s">
        <v>70</v>
      </c>
      <c r="O7" s="5" t="s">
        <v>69</v>
      </c>
      <c r="P7" s="5" t="s">
        <v>68</v>
      </c>
      <c r="Q7" s="5" t="s">
        <v>39</v>
      </c>
      <c r="R7" s="5" t="s">
        <v>38</v>
      </c>
      <c r="S7" s="5" t="s">
        <v>37</v>
      </c>
      <c r="T7" s="5" t="s">
        <v>36</v>
      </c>
      <c r="U7" s="5" t="s">
        <v>35</v>
      </c>
      <c r="V7" s="5" t="s">
        <v>33</v>
      </c>
      <c r="W7" s="5" t="s">
        <v>32</v>
      </c>
      <c r="X7" s="5" t="s">
        <v>31</v>
      </c>
      <c r="Y7" s="5" t="s">
        <v>30</v>
      </c>
      <c r="Z7" s="5" t="s">
        <v>29</v>
      </c>
      <c r="AA7" s="5" t="s">
        <v>28</v>
      </c>
      <c r="AB7" s="5" t="s">
        <v>27</v>
      </c>
      <c r="AC7" s="5" t="s">
        <v>89</v>
      </c>
      <c r="AD7" s="5" t="s">
        <v>95</v>
      </c>
      <c r="AE7" s="5" t="s">
        <v>98</v>
      </c>
      <c r="AF7" s="5" t="s">
        <v>101</v>
      </c>
      <c r="AG7" s="5" t="s">
        <v>104</v>
      </c>
      <c r="AH7" s="5" t="s">
        <v>109</v>
      </c>
      <c r="AI7" s="17"/>
      <c r="AM7" s="55" t="s">
        <v>40</v>
      </c>
      <c r="AN7" s="55"/>
      <c r="AO7" s="55"/>
      <c r="AP7" s="55" t="s">
        <v>41</v>
      </c>
      <c r="AQ7" s="55"/>
      <c r="AR7" s="55"/>
      <c r="AS7" s="55" t="s">
        <v>42</v>
      </c>
      <c r="AT7" s="55"/>
      <c r="AU7" s="55"/>
      <c r="AV7" s="55" t="s">
        <v>43</v>
      </c>
      <c r="AW7" s="55"/>
      <c r="AX7" s="55"/>
      <c r="AY7" s="55" t="s">
        <v>44</v>
      </c>
      <c r="AZ7" s="55"/>
      <c r="BA7" s="55"/>
      <c r="BB7" s="55" t="s">
        <v>45</v>
      </c>
      <c r="BC7" s="55"/>
      <c r="BD7" s="55"/>
      <c r="BE7" s="55" t="s">
        <v>46</v>
      </c>
      <c r="BF7" s="55"/>
      <c r="BG7" s="55"/>
      <c r="BH7" s="55" t="s">
        <v>47</v>
      </c>
      <c r="BI7" s="55"/>
      <c r="BJ7" s="55"/>
      <c r="BK7" s="55" t="s">
        <v>48</v>
      </c>
      <c r="BL7" s="55"/>
      <c r="BM7" s="55"/>
      <c r="BN7" s="55" t="s">
        <v>49</v>
      </c>
      <c r="BO7" s="55"/>
      <c r="BP7" s="55"/>
      <c r="BQ7" s="55" t="s">
        <v>50</v>
      </c>
      <c r="BR7" s="55"/>
      <c r="BS7" s="55"/>
      <c r="BT7" s="55" t="s">
        <v>51</v>
      </c>
      <c r="BU7" s="55"/>
      <c r="BV7" s="55"/>
      <c r="BW7" s="55" t="s">
        <v>52</v>
      </c>
      <c r="BX7" s="55"/>
      <c r="BY7" s="55"/>
      <c r="BZ7" s="55" t="s">
        <v>53</v>
      </c>
      <c r="CA7" s="55"/>
      <c r="CB7" s="55"/>
      <c r="CC7" s="55" t="s">
        <v>54</v>
      </c>
      <c r="CD7" s="55"/>
      <c r="CE7" s="55"/>
      <c r="CF7" s="55" t="s">
        <v>55</v>
      </c>
      <c r="CG7" s="55"/>
      <c r="CH7" s="55"/>
      <c r="CI7" s="55" t="s">
        <v>26</v>
      </c>
      <c r="CJ7" s="55"/>
      <c r="CK7" s="55"/>
      <c r="CL7" s="55" t="s">
        <v>90</v>
      </c>
      <c r="CM7" s="55"/>
      <c r="CN7" s="55"/>
      <c r="CO7" s="55" t="s">
        <v>96</v>
      </c>
      <c r="CP7" s="55"/>
      <c r="CQ7" s="55"/>
      <c r="CR7" s="55" t="s">
        <v>100</v>
      </c>
      <c r="CS7" s="55"/>
      <c r="CT7" s="55"/>
      <c r="CU7" s="55" t="s">
        <v>103</v>
      </c>
      <c r="CV7" s="55"/>
      <c r="CW7" s="55"/>
      <c r="CX7" s="55" t="s">
        <v>105</v>
      </c>
      <c r="CY7" s="55"/>
      <c r="CZ7" s="55"/>
      <c r="DA7" s="55" t="s">
        <v>107</v>
      </c>
      <c r="DB7" s="55"/>
      <c r="DC7" s="55"/>
      <c r="DD7" s="55" t="s">
        <v>111</v>
      </c>
      <c r="DE7" s="55"/>
      <c r="DF7" s="55"/>
      <c r="DG7" s="55" t="s">
        <v>114</v>
      </c>
      <c r="DH7" s="55"/>
      <c r="DI7" s="55"/>
      <c r="DJ7" s="55" t="s">
        <v>119</v>
      </c>
      <c r="DK7" s="55"/>
      <c r="DL7" s="55"/>
      <c r="DM7" s="55" t="s">
        <v>123</v>
      </c>
      <c r="DN7" s="55"/>
      <c r="DO7" s="55"/>
      <c r="DP7" s="55" t="s">
        <v>127</v>
      </c>
      <c r="DQ7" s="55"/>
      <c r="DR7" s="55"/>
      <c r="DS7" s="55" t="s">
        <v>131</v>
      </c>
      <c r="DT7" s="55"/>
      <c r="DU7" s="55"/>
    </row>
    <row r="8" spans="1:125" ht="13.5" customHeight="1" x14ac:dyDescent="0.2">
      <c r="A8" s="16"/>
      <c r="C8" s="2"/>
      <c r="D8" s="2"/>
      <c r="E8" s="2"/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5" t="s">
        <v>34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  <c r="AD8" s="5" t="s">
        <v>34</v>
      </c>
      <c r="AE8" s="5" t="s">
        <v>34</v>
      </c>
      <c r="AF8" s="5" t="s">
        <v>34</v>
      </c>
      <c r="AG8" s="5" t="s">
        <v>34</v>
      </c>
      <c r="AH8" s="5" t="s">
        <v>34</v>
      </c>
      <c r="AI8" s="17"/>
      <c r="AM8" s="55" t="s">
        <v>1</v>
      </c>
      <c r="AN8" s="55"/>
      <c r="AO8" s="55"/>
      <c r="AP8" s="55" t="s">
        <v>2</v>
      </c>
      <c r="AQ8" s="55"/>
      <c r="AR8" s="55"/>
      <c r="AS8" s="55" t="s">
        <v>3</v>
      </c>
      <c r="AT8" s="55"/>
      <c r="AU8" s="55"/>
      <c r="AV8" s="55" t="s">
        <v>4</v>
      </c>
      <c r="AW8" s="55"/>
      <c r="AX8" s="55"/>
      <c r="AY8" s="55" t="s">
        <v>5</v>
      </c>
      <c r="AZ8" s="55"/>
      <c r="BA8" s="55"/>
      <c r="BB8" s="55" t="s">
        <v>6</v>
      </c>
      <c r="BC8" s="55"/>
      <c r="BD8" s="55"/>
      <c r="BE8" s="55" t="s">
        <v>7</v>
      </c>
      <c r="BF8" s="55"/>
      <c r="BG8" s="55"/>
      <c r="BH8" s="55" t="s">
        <v>8</v>
      </c>
      <c r="BI8" s="55"/>
      <c r="BJ8" s="55"/>
      <c r="BK8" s="55" t="s">
        <v>9</v>
      </c>
      <c r="BL8" s="55"/>
      <c r="BM8" s="55"/>
      <c r="BN8" s="55" t="s">
        <v>10</v>
      </c>
      <c r="BO8" s="55"/>
      <c r="BP8" s="55"/>
      <c r="BQ8" s="55" t="s">
        <v>11</v>
      </c>
      <c r="BR8" s="55"/>
      <c r="BS8" s="55"/>
      <c r="BT8" s="55" t="s">
        <v>12</v>
      </c>
      <c r="BU8" s="55"/>
      <c r="BV8" s="55"/>
      <c r="BW8" s="55" t="s">
        <v>13</v>
      </c>
      <c r="BX8" s="55"/>
      <c r="BY8" s="55"/>
      <c r="BZ8" s="55" t="s">
        <v>14</v>
      </c>
      <c r="CA8" s="55"/>
      <c r="CB8" s="55"/>
      <c r="CC8" s="55" t="s">
        <v>15</v>
      </c>
      <c r="CD8" s="55"/>
      <c r="CE8" s="55"/>
      <c r="CF8" s="55" t="s">
        <v>16</v>
      </c>
      <c r="CG8" s="55"/>
      <c r="CH8" s="55"/>
      <c r="CI8" s="55" t="s">
        <v>17</v>
      </c>
      <c r="CJ8" s="55"/>
      <c r="CK8" s="55"/>
      <c r="CL8" s="55" t="s">
        <v>91</v>
      </c>
      <c r="CM8" s="55"/>
      <c r="CN8" s="55"/>
      <c r="CO8" s="55" t="s">
        <v>97</v>
      </c>
      <c r="CP8" s="55"/>
      <c r="CQ8" s="55"/>
      <c r="CR8" s="55" t="s">
        <v>99</v>
      </c>
      <c r="CS8" s="55"/>
      <c r="CT8" s="55"/>
      <c r="CU8" s="55" t="s">
        <v>102</v>
      </c>
      <c r="CV8" s="55"/>
      <c r="CW8" s="55"/>
      <c r="CX8" s="55" t="s">
        <v>106</v>
      </c>
      <c r="CY8" s="55"/>
      <c r="CZ8" s="55"/>
      <c r="DA8" s="55" t="s">
        <v>108</v>
      </c>
      <c r="DB8" s="55"/>
      <c r="DC8" s="55"/>
      <c r="DD8" s="55" t="s">
        <v>112</v>
      </c>
      <c r="DE8" s="55"/>
      <c r="DF8" s="55"/>
      <c r="DG8" s="55" t="s">
        <v>115</v>
      </c>
      <c r="DH8" s="55"/>
      <c r="DI8" s="55"/>
      <c r="DJ8" s="55" t="s">
        <v>120</v>
      </c>
      <c r="DK8" s="55"/>
      <c r="DL8" s="55"/>
      <c r="DM8" s="55" t="s">
        <v>124</v>
      </c>
      <c r="DN8" s="55"/>
      <c r="DO8" s="55"/>
      <c r="DP8" s="55" t="s">
        <v>128</v>
      </c>
      <c r="DQ8" s="55"/>
      <c r="DR8" s="55"/>
      <c r="DS8" s="55" t="s">
        <v>132</v>
      </c>
      <c r="DT8" s="55"/>
      <c r="DU8" s="55"/>
    </row>
    <row r="9" spans="1:125" ht="13.5" customHeight="1" x14ac:dyDescent="0.2">
      <c r="A9" s="16"/>
      <c r="C9" s="4"/>
      <c r="D9" s="4"/>
      <c r="E9" s="4"/>
      <c r="F9" s="22" t="s">
        <v>72</v>
      </c>
      <c r="G9" s="22" t="s">
        <v>71</v>
      </c>
      <c r="H9" s="22" t="s">
        <v>70</v>
      </c>
      <c r="I9" s="22" t="s">
        <v>69</v>
      </c>
      <c r="J9" s="22" t="s">
        <v>68</v>
      </c>
      <c r="K9" s="22" t="s">
        <v>39</v>
      </c>
      <c r="L9" s="22" t="s">
        <v>38</v>
      </c>
      <c r="M9" s="22" t="s">
        <v>37</v>
      </c>
      <c r="N9" s="22" t="s">
        <v>36</v>
      </c>
      <c r="O9" s="22" t="s">
        <v>35</v>
      </c>
      <c r="P9" s="22" t="s">
        <v>33</v>
      </c>
      <c r="Q9" s="22" t="s">
        <v>32</v>
      </c>
      <c r="R9" s="22" t="s">
        <v>31</v>
      </c>
      <c r="S9" s="22" t="s">
        <v>30</v>
      </c>
      <c r="T9" s="22" t="s">
        <v>29</v>
      </c>
      <c r="U9" s="22" t="s">
        <v>28</v>
      </c>
      <c r="V9" s="22" t="s">
        <v>27</v>
      </c>
      <c r="W9" s="22" t="s">
        <v>89</v>
      </c>
      <c r="X9" s="22" t="s">
        <v>95</v>
      </c>
      <c r="Y9" s="22" t="s">
        <v>98</v>
      </c>
      <c r="Z9" s="22" t="s">
        <v>101</v>
      </c>
      <c r="AA9" s="22" t="s">
        <v>104</v>
      </c>
      <c r="AB9" s="22" t="s">
        <v>109</v>
      </c>
      <c r="AC9" s="22" t="s">
        <v>110</v>
      </c>
      <c r="AD9" s="22" t="s">
        <v>113</v>
      </c>
      <c r="AE9" s="22" t="s">
        <v>118</v>
      </c>
      <c r="AF9" s="22" t="s">
        <v>125</v>
      </c>
      <c r="AG9" s="22" t="s">
        <v>126</v>
      </c>
      <c r="AH9" s="22" t="s">
        <v>130</v>
      </c>
      <c r="AI9" s="18"/>
      <c r="AJ9" s="5"/>
      <c r="AK9" s="5"/>
      <c r="AL9" s="5"/>
      <c r="AM9" s="5" t="s">
        <v>24</v>
      </c>
      <c r="AN9" s="5" t="s">
        <v>25</v>
      </c>
      <c r="AO9" s="5" t="s">
        <v>18</v>
      </c>
      <c r="AP9" s="5" t="s">
        <v>24</v>
      </c>
      <c r="AQ9" s="5" t="s">
        <v>25</v>
      </c>
      <c r="AR9" s="5" t="s">
        <v>18</v>
      </c>
      <c r="AS9" s="5" t="s">
        <v>24</v>
      </c>
      <c r="AT9" s="5" t="s">
        <v>25</v>
      </c>
      <c r="AU9" s="5" t="s">
        <v>18</v>
      </c>
      <c r="AV9" s="5" t="s">
        <v>24</v>
      </c>
      <c r="AW9" s="5" t="s">
        <v>25</v>
      </c>
      <c r="AX9" s="5" t="s">
        <v>18</v>
      </c>
      <c r="AY9" s="5" t="s">
        <v>24</v>
      </c>
      <c r="AZ9" s="5" t="s">
        <v>25</v>
      </c>
      <c r="BA9" s="5" t="s">
        <v>18</v>
      </c>
      <c r="BB9" s="5" t="s">
        <v>24</v>
      </c>
      <c r="BC9" s="5" t="s">
        <v>25</v>
      </c>
      <c r="BD9" s="5" t="s">
        <v>18</v>
      </c>
      <c r="BE9" s="5" t="s">
        <v>24</v>
      </c>
      <c r="BF9" s="5" t="s">
        <v>25</v>
      </c>
      <c r="BG9" s="5" t="s">
        <v>18</v>
      </c>
      <c r="BH9" s="5" t="s">
        <v>24</v>
      </c>
      <c r="BI9" s="5" t="s">
        <v>25</v>
      </c>
      <c r="BJ9" s="5" t="s">
        <v>18</v>
      </c>
      <c r="BK9" s="5" t="s">
        <v>24</v>
      </c>
      <c r="BL9" s="5" t="s">
        <v>25</v>
      </c>
      <c r="BM9" s="5" t="s">
        <v>18</v>
      </c>
      <c r="BN9" s="5" t="s">
        <v>24</v>
      </c>
      <c r="BO9" s="5" t="s">
        <v>25</v>
      </c>
      <c r="BP9" s="5" t="s">
        <v>18</v>
      </c>
      <c r="BQ9" s="5" t="s">
        <v>24</v>
      </c>
      <c r="BR9" s="5" t="s">
        <v>25</v>
      </c>
      <c r="BS9" s="5" t="s">
        <v>18</v>
      </c>
      <c r="BT9" s="5" t="s">
        <v>24</v>
      </c>
      <c r="BU9" s="5" t="s">
        <v>25</v>
      </c>
      <c r="BV9" s="5" t="s">
        <v>18</v>
      </c>
      <c r="BW9" s="5" t="s">
        <v>24</v>
      </c>
      <c r="BX9" s="5" t="s">
        <v>25</v>
      </c>
      <c r="BY9" s="5" t="s">
        <v>18</v>
      </c>
      <c r="BZ9" s="5" t="s">
        <v>24</v>
      </c>
      <c r="CA9" s="5" t="s">
        <v>25</v>
      </c>
      <c r="CB9" s="5" t="s">
        <v>18</v>
      </c>
      <c r="CC9" s="5" t="s">
        <v>24</v>
      </c>
      <c r="CD9" s="5" t="s">
        <v>25</v>
      </c>
      <c r="CE9" s="5" t="s">
        <v>18</v>
      </c>
      <c r="CF9" s="5" t="s">
        <v>24</v>
      </c>
      <c r="CG9" s="5" t="s">
        <v>25</v>
      </c>
      <c r="CH9" s="5" t="s">
        <v>18</v>
      </c>
      <c r="CI9" s="5" t="s">
        <v>24</v>
      </c>
      <c r="CJ9" s="5" t="s">
        <v>25</v>
      </c>
      <c r="CK9" s="5" t="s">
        <v>18</v>
      </c>
      <c r="CL9" s="5" t="s">
        <v>24</v>
      </c>
      <c r="CM9" s="5" t="s">
        <v>25</v>
      </c>
      <c r="CN9" s="5" t="s">
        <v>18</v>
      </c>
      <c r="CO9" s="5" t="s">
        <v>24</v>
      </c>
      <c r="CP9" s="5" t="s">
        <v>25</v>
      </c>
      <c r="CQ9" s="5" t="s">
        <v>18</v>
      </c>
      <c r="CR9" s="5" t="s">
        <v>24</v>
      </c>
      <c r="CS9" s="5" t="s">
        <v>25</v>
      </c>
      <c r="CT9" s="5" t="s">
        <v>18</v>
      </c>
      <c r="CU9" s="5" t="s">
        <v>24</v>
      </c>
      <c r="CV9" s="5" t="s">
        <v>25</v>
      </c>
      <c r="CW9" s="5" t="s">
        <v>18</v>
      </c>
      <c r="CX9" s="5" t="s">
        <v>24</v>
      </c>
      <c r="CY9" s="5" t="s">
        <v>25</v>
      </c>
      <c r="CZ9" s="5" t="s">
        <v>18</v>
      </c>
      <c r="DA9" s="5" t="s">
        <v>24</v>
      </c>
      <c r="DB9" s="5" t="s">
        <v>25</v>
      </c>
      <c r="DC9" s="5" t="s">
        <v>18</v>
      </c>
      <c r="DD9" s="5" t="s">
        <v>24</v>
      </c>
      <c r="DE9" s="5" t="s">
        <v>25</v>
      </c>
      <c r="DF9" s="5" t="s">
        <v>18</v>
      </c>
      <c r="DG9" s="5" t="s">
        <v>24</v>
      </c>
      <c r="DH9" s="5" t="s">
        <v>25</v>
      </c>
      <c r="DI9" s="5" t="s">
        <v>18</v>
      </c>
      <c r="DJ9" s="5" t="s">
        <v>24</v>
      </c>
      <c r="DK9" s="5" t="s">
        <v>25</v>
      </c>
      <c r="DL9" s="5" t="s">
        <v>18</v>
      </c>
      <c r="DM9" s="5" t="s">
        <v>24</v>
      </c>
      <c r="DN9" s="5" t="s">
        <v>25</v>
      </c>
      <c r="DO9" s="5" t="s">
        <v>18</v>
      </c>
      <c r="DP9" s="5" t="s">
        <v>24</v>
      </c>
      <c r="DQ9" s="5" t="s">
        <v>25</v>
      </c>
      <c r="DR9" s="5" t="s">
        <v>18</v>
      </c>
      <c r="DS9" s="5" t="s">
        <v>24</v>
      </c>
      <c r="DT9" s="5" t="s">
        <v>25</v>
      </c>
      <c r="DU9" s="5" t="s">
        <v>18</v>
      </c>
    </row>
    <row r="10" spans="1:125" ht="13.5" customHeight="1" x14ac:dyDescent="0.2">
      <c r="A10" s="16"/>
      <c r="F10" s="6"/>
      <c r="G10" s="6"/>
      <c r="AI10" s="17"/>
      <c r="AM10" s="6"/>
      <c r="AN10" s="6"/>
      <c r="AO10" s="6"/>
      <c r="AP10" s="6"/>
      <c r="AQ10" s="6"/>
      <c r="AR10" s="6"/>
      <c r="AS10" s="6"/>
      <c r="AT10" s="6"/>
    </row>
    <row r="11" spans="1:125" ht="13.5" customHeight="1" x14ac:dyDescent="0.2">
      <c r="A11" s="16"/>
      <c r="B11" s="42" t="s">
        <v>23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17"/>
      <c r="AM11" s="6"/>
      <c r="AN11" s="6"/>
      <c r="AO11" s="6"/>
      <c r="AP11" s="6"/>
      <c r="AQ11" s="6"/>
      <c r="AR11" s="6"/>
      <c r="AS11" s="6"/>
      <c r="AT11" s="6"/>
    </row>
    <row r="12" spans="1:125" ht="13.5" customHeight="1" x14ac:dyDescent="0.25">
      <c r="A12" s="16"/>
      <c r="C12" s="2" t="s">
        <v>19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/>
      <c r="X12"/>
      <c r="Y12"/>
      <c r="Z12"/>
      <c r="AA12"/>
      <c r="AB12"/>
      <c r="AC12"/>
      <c r="AD12"/>
      <c r="AE12"/>
      <c r="AF12"/>
      <c r="AG12"/>
      <c r="AH12"/>
      <c r="AI12" s="17"/>
      <c r="AM12" s="55" t="s">
        <v>19</v>
      </c>
      <c r="AN12" s="55"/>
      <c r="AO12" s="55"/>
      <c r="AP12" s="55"/>
      <c r="AQ12" s="55"/>
      <c r="AR12" s="55"/>
      <c r="AS12" s="55"/>
      <c r="AT12" s="55"/>
      <c r="AU12" s="55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</row>
    <row r="13" spans="1:125" ht="13.5" customHeight="1" x14ac:dyDescent="0.2">
      <c r="A13" s="16"/>
      <c r="D13" s="1" t="s">
        <v>64</v>
      </c>
      <c r="F13" s="8">
        <f>AO13</f>
        <v>710</v>
      </c>
      <c r="G13" s="8">
        <f>AR13</f>
        <v>808</v>
      </c>
      <c r="H13" s="8">
        <f>AU13</f>
        <v>786</v>
      </c>
      <c r="I13" s="8">
        <f>AX13</f>
        <v>784</v>
      </c>
      <c r="J13" s="8">
        <f>BA13</f>
        <v>804</v>
      </c>
      <c r="K13" s="8">
        <f>BD13</f>
        <v>777</v>
      </c>
      <c r="L13" s="8">
        <f>BG13</f>
        <v>693</v>
      </c>
      <c r="M13" s="8">
        <f>BJ13</f>
        <v>721</v>
      </c>
      <c r="N13" s="8">
        <f>BM13</f>
        <v>680</v>
      </c>
      <c r="O13" s="8">
        <f>BP13</f>
        <v>674</v>
      </c>
      <c r="P13" s="8">
        <f>BS13</f>
        <v>693</v>
      </c>
      <c r="Q13" s="8">
        <f>BV13</f>
        <v>785</v>
      </c>
      <c r="R13" s="8">
        <f>BY13</f>
        <v>870</v>
      </c>
      <c r="S13" s="8">
        <f>CB13</f>
        <v>836</v>
      </c>
      <c r="T13" s="8">
        <f>CE13</f>
        <v>877</v>
      </c>
      <c r="U13" s="8">
        <f>CH13</f>
        <v>929</v>
      </c>
      <c r="V13" s="8">
        <f t="shared" ref="V13" si="0">CK13</f>
        <v>1018</v>
      </c>
      <c r="W13" s="8">
        <f>CN13</f>
        <v>1036</v>
      </c>
      <c r="X13" s="8">
        <f>CQ13</f>
        <v>1099</v>
      </c>
      <c r="Y13" s="8">
        <f>CT13</f>
        <v>1138</v>
      </c>
      <c r="Z13" s="8">
        <f>CW13</f>
        <v>1090</v>
      </c>
      <c r="AA13" s="8">
        <f>CZ13</f>
        <v>1116</v>
      </c>
      <c r="AB13" s="8">
        <f>DC13</f>
        <v>1242</v>
      </c>
      <c r="AC13" s="8">
        <f>DF13</f>
        <v>1272</v>
      </c>
      <c r="AD13" s="8">
        <f>DI13</f>
        <v>1466</v>
      </c>
      <c r="AE13" s="8">
        <f>DL13</f>
        <v>1461</v>
      </c>
      <c r="AF13" s="8">
        <f>DO13</f>
        <v>1412</v>
      </c>
      <c r="AG13" s="8">
        <f>DR13</f>
        <v>1305</v>
      </c>
      <c r="AH13" s="8">
        <f>DU13</f>
        <v>1136</v>
      </c>
      <c r="AI13" s="9"/>
      <c r="AK13" s="1" t="s">
        <v>64</v>
      </c>
      <c r="AM13" s="26">
        <v>576</v>
      </c>
      <c r="AN13" s="26">
        <v>134</v>
      </c>
      <c r="AO13" s="26">
        <f>AM13+AN13</f>
        <v>710</v>
      </c>
      <c r="AP13" s="26">
        <v>635</v>
      </c>
      <c r="AQ13" s="26">
        <v>173</v>
      </c>
      <c r="AR13" s="26">
        <f>AP13+AQ13</f>
        <v>808</v>
      </c>
      <c r="AS13" s="26">
        <v>596</v>
      </c>
      <c r="AT13" s="26">
        <v>190</v>
      </c>
      <c r="AU13" s="26">
        <f>AS13+AT13</f>
        <v>786</v>
      </c>
      <c r="AV13" s="26">
        <v>612</v>
      </c>
      <c r="AW13" s="26">
        <v>172</v>
      </c>
      <c r="AX13" s="26">
        <f>AV13+AW13</f>
        <v>784</v>
      </c>
      <c r="AY13" s="26">
        <v>614</v>
      </c>
      <c r="AZ13" s="26">
        <v>190</v>
      </c>
      <c r="BA13" s="26">
        <f>AY13+AZ13</f>
        <v>804</v>
      </c>
      <c r="BB13" s="26">
        <f>600-2</f>
        <v>598</v>
      </c>
      <c r="BC13" s="26">
        <v>179</v>
      </c>
      <c r="BD13" s="26">
        <f>BB13+BC13</f>
        <v>777</v>
      </c>
      <c r="BE13" s="26">
        <v>525</v>
      </c>
      <c r="BF13" s="26">
        <v>168</v>
      </c>
      <c r="BG13" s="26">
        <f>BE13+BF13</f>
        <v>693</v>
      </c>
      <c r="BH13" s="26">
        <v>570</v>
      </c>
      <c r="BI13" s="26">
        <v>151</v>
      </c>
      <c r="BJ13" s="26">
        <f>BH13+BI13</f>
        <v>721</v>
      </c>
      <c r="BK13" s="26">
        <v>540</v>
      </c>
      <c r="BL13" s="26">
        <v>140</v>
      </c>
      <c r="BM13" s="26">
        <f>BK13+BL13</f>
        <v>680</v>
      </c>
      <c r="BN13" s="26">
        <v>526</v>
      </c>
      <c r="BO13" s="26">
        <v>148</v>
      </c>
      <c r="BP13" s="26">
        <f>BN13+BO13</f>
        <v>674</v>
      </c>
      <c r="BQ13" s="26">
        <v>567</v>
      </c>
      <c r="BR13" s="26">
        <v>126</v>
      </c>
      <c r="BS13" s="26">
        <f>BQ13+BR13</f>
        <v>693</v>
      </c>
      <c r="BT13" s="26">
        <v>635</v>
      </c>
      <c r="BU13" s="26">
        <v>150</v>
      </c>
      <c r="BV13" s="26">
        <f>BT13+BU13</f>
        <v>785</v>
      </c>
      <c r="BW13" s="26">
        <v>689</v>
      </c>
      <c r="BX13" s="26">
        <v>181</v>
      </c>
      <c r="BY13" s="26">
        <f>BW13+BX13</f>
        <v>870</v>
      </c>
      <c r="BZ13" s="26">
        <v>667</v>
      </c>
      <c r="CA13" s="26">
        <v>169</v>
      </c>
      <c r="CB13" s="26">
        <f>BZ13+CA13</f>
        <v>836</v>
      </c>
      <c r="CC13" s="26">
        <v>709</v>
      </c>
      <c r="CD13" s="26">
        <v>168</v>
      </c>
      <c r="CE13" s="26">
        <f>CC13+CD13</f>
        <v>877</v>
      </c>
      <c r="CF13" s="26">
        <v>713</v>
      </c>
      <c r="CG13" s="26">
        <v>216</v>
      </c>
      <c r="CH13" s="26">
        <f>CF13+CG13</f>
        <v>929</v>
      </c>
      <c r="CI13" s="26">
        <v>810</v>
      </c>
      <c r="CJ13" s="26">
        <v>208</v>
      </c>
      <c r="CK13" s="26">
        <f>CI13+CJ13</f>
        <v>1018</v>
      </c>
      <c r="CL13" s="26">
        <v>802</v>
      </c>
      <c r="CM13" s="26">
        <v>234</v>
      </c>
      <c r="CN13" s="26">
        <f>CL13+CM13</f>
        <v>1036</v>
      </c>
      <c r="CO13" s="26">
        <v>839</v>
      </c>
      <c r="CP13" s="26">
        <v>260</v>
      </c>
      <c r="CQ13" s="26">
        <f>CO13+CP13</f>
        <v>1099</v>
      </c>
      <c r="CR13" s="26">
        <v>888</v>
      </c>
      <c r="CS13" s="26">
        <v>250</v>
      </c>
      <c r="CT13" s="26">
        <f>CR13+CS13</f>
        <v>1138</v>
      </c>
      <c r="CU13" s="26">
        <v>849</v>
      </c>
      <c r="CV13" s="26">
        <v>241</v>
      </c>
      <c r="CW13" s="26">
        <f>CU13+CV13</f>
        <v>1090</v>
      </c>
      <c r="CX13" s="26">
        <v>882</v>
      </c>
      <c r="CY13" s="26">
        <v>234</v>
      </c>
      <c r="CZ13" s="26">
        <f>CX13+CY13</f>
        <v>1116</v>
      </c>
      <c r="DA13" s="26">
        <v>957</v>
      </c>
      <c r="DB13" s="26">
        <v>285</v>
      </c>
      <c r="DC13" s="26">
        <f>DA13+DB13</f>
        <v>1242</v>
      </c>
      <c r="DD13" s="26">
        <v>991</v>
      </c>
      <c r="DE13" s="26">
        <v>281</v>
      </c>
      <c r="DF13" s="26">
        <f>DD13+DE13</f>
        <v>1272</v>
      </c>
      <c r="DG13" s="26">
        <v>1123</v>
      </c>
      <c r="DH13" s="26">
        <v>343</v>
      </c>
      <c r="DI13" s="26">
        <f>DG13+DH13</f>
        <v>1466</v>
      </c>
      <c r="DJ13" s="26">
        <v>1111</v>
      </c>
      <c r="DK13" s="26">
        <v>350</v>
      </c>
      <c r="DL13" s="26">
        <f>DJ13+DK13</f>
        <v>1461</v>
      </c>
      <c r="DM13" s="26">
        <v>1084</v>
      </c>
      <c r="DN13" s="26">
        <v>328</v>
      </c>
      <c r="DO13" s="26">
        <f>DM13+DN13</f>
        <v>1412</v>
      </c>
      <c r="DP13" s="26">
        <v>1027</v>
      </c>
      <c r="DQ13" s="26">
        <v>278</v>
      </c>
      <c r="DR13" s="26">
        <f>DP13+DQ13</f>
        <v>1305</v>
      </c>
      <c r="DS13" s="26">
        <v>887</v>
      </c>
      <c r="DT13" s="26">
        <v>249</v>
      </c>
      <c r="DU13" s="26">
        <f>DS13+DT13</f>
        <v>1136</v>
      </c>
    </row>
    <row r="14" spans="1:125" ht="13.5" customHeight="1" x14ac:dyDescent="0.2">
      <c r="A14" s="16"/>
      <c r="D14" s="11" t="s">
        <v>58</v>
      </c>
      <c r="E14" s="1" t="s">
        <v>59</v>
      </c>
      <c r="F14" s="11">
        <f>IF(AO13&gt;0,(AO14/AO13),"")</f>
        <v>8.1690140845070425E-2</v>
      </c>
      <c r="G14" s="11">
        <f>IF(AR13&gt;0,(AR14/AR13),"")</f>
        <v>7.9207920792079209E-2</v>
      </c>
      <c r="H14" s="11">
        <f>IF(AU13&gt;0,(AU14/AU13),"")</f>
        <v>9.9236641221374045E-2</v>
      </c>
      <c r="I14" s="11">
        <f>IF(AX13&gt;0,(AX14/AX13),"")</f>
        <v>9.6938775510204078E-2</v>
      </c>
      <c r="J14" s="11">
        <f>IF(BA13&gt;0,(BA14/BA13),"")</f>
        <v>0.15174129353233831</v>
      </c>
      <c r="K14" s="11">
        <f>IF(BD13&gt;0,(BD14/BD13),"")</f>
        <v>0.15572715572715573</v>
      </c>
      <c r="L14" s="11">
        <f>IF(BG13&gt;0,(BG14/BG13),"")</f>
        <v>0.14285714285714285</v>
      </c>
      <c r="M14" s="11">
        <f>IF(BJ13&gt;0,(BJ14/BJ13),"")</f>
        <v>0.14840499306518723</v>
      </c>
      <c r="N14" s="11">
        <f>IF(BM13&gt;0,(BM14/BM13),"")</f>
        <v>0.16470588235294117</v>
      </c>
      <c r="O14" s="11">
        <f>IF(BP13&gt;0,(BP14/BP13),"")</f>
        <v>0.21216617210682492</v>
      </c>
      <c r="P14" s="11">
        <f>IF(BS13&gt;0,(BS14/BS13),"")</f>
        <v>0.20923520923520925</v>
      </c>
      <c r="Q14" s="11">
        <f>IF(BV13&gt;0,(BV14/BV13),"")</f>
        <v>0.22292993630573249</v>
      </c>
      <c r="R14" s="11">
        <f>IF(BY13&gt;0,(BY14/BY13),"")</f>
        <v>0.24942528735632183</v>
      </c>
      <c r="S14" s="11">
        <f>IF(CB13&gt;0,(CB14/CB13),"")</f>
        <v>0.25239234449760767</v>
      </c>
      <c r="T14" s="11">
        <f>IF(CE13&gt;0,(CE14/CE13),"")</f>
        <v>0.25541619156214368</v>
      </c>
      <c r="U14" s="11">
        <f>IF(CH13&gt;0,(CH14/CH13),"")</f>
        <v>0.27771797631862216</v>
      </c>
      <c r="V14" s="11">
        <f t="shared" ref="V14" si="1">IF(CK13&gt;0,(CK14/CK13),"")</f>
        <v>0.25245579567779963</v>
      </c>
      <c r="W14" s="11">
        <f>CN14/CN$13</f>
        <v>0.24420849420849422</v>
      </c>
      <c r="X14" s="11">
        <f>CQ14/CQ$13</f>
        <v>0.23930846223839855</v>
      </c>
      <c r="Y14" s="11">
        <f>CT14/CT$13</f>
        <v>0.21616871704745166</v>
      </c>
      <c r="Z14" s="11">
        <f>CW14/CW$13</f>
        <v>0.22477064220183487</v>
      </c>
      <c r="AA14" s="11">
        <f>CZ14/CZ$13</f>
        <v>0.22849462365591397</v>
      </c>
      <c r="AB14" s="11">
        <f>DC14/DC$13</f>
        <v>0.23510466988727857</v>
      </c>
      <c r="AC14" s="11">
        <f>DF14/DF$13</f>
        <v>0.24371069182389937</v>
      </c>
      <c r="AD14" s="11">
        <f>DI14/DI$13</f>
        <v>0.21555252387448839</v>
      </c>
      <c r="AE14" s="11">
        <f>DL14/DL$13</f>
        <v>0.2402464065708419</v>
      </c>
      <c r="AF14" s="11">
        <f>DO14/DO$13</f>
        <v>0.26770538243626063</v>
      </c>
      <c r="AG14" s="11">
        <f>DR14/DR$13</f>
        <v>0.28965517241379313</v>
      </c>
      <c r="AH14" s="11">
        <f>DU14/DU$13</f>
        <v>0.32834507042253519</v>
      </c>
      <c r="AI14" s="17"/>
      <c r="AK14" s="11" t="s">
        <v>58</v>
      </c>
      <c r="AL14" s="1" t="s">
        <v>59</v>
      </c>
      <c r="AM14" s="26">
        <v>43</v>
      </c>
      <c r="AN14" s="26">
        <v>15</v>
      </c>
      <c r="AO14" s="26">
        <f t="shared" ref="AO14:AO16" si="2">AM14+AN14</f>
        <v>58</v>
      </c>
      <c r="AP14" s="26">
        <v>40</v>
      </c>
      <c r="AQ14" s="26">
        <v>24</v>
      </c>
      <c r="AR14" s="26">
        <f t="shared" ref="AR14:AR16" si="3">AP14+AQ14</f>
        <v>64</v>
      </c>
      <c r="AS14" s="26">
        <v>58</v>
      </c>
      <c r="AT14" s="26">
        <v>20</v>
      </c>
      <c r="AU14" s="26">
        <f t="shared" ref="AU14:AU16" si="4">AS14+AT14</f>
        <v>78</v>
      </c>
      <c r="AV14" s="26">
        <v>56</v>
      </c>
      <c r="AW14" s="26">
        <v>20</v>
      </c>
      <c r="AX14" s="26">
        <f t="shared" ref="AX14:AX16" si="5">AV14+AW14</f>
        <v>76</v>
      </c>
      <c r="AY14" s="26">
        <v>76</v>
      </c>
      <c r="AZ14" s="26">
        <v>46</v>
      </c>
      <c r="BA14" s="26">
        <f t="shared" ref="BA14:BA16" si="6">AY14+AZ14</f>
        <v>122</v>
      </c>
      <c r="BB14" s="26">
        <v>77</v>
      </c>
      <c r="BC14" s="26">
        <v>44</v>
      </c>
      <c r="BD14" s="26">
        <f t="shared" ref="BD14:BD16" si="7">BB14+BC14</f>
        <v>121</v>
      </c>
      <c r="BE14" s="26">
        <v>76</v>
      </c>
      <c r="BF14" s="26">
        <v>23</v>
      </c>
      <c r="BG14" s="26">
        <f t="shared" ref="BG14:BG16" si="8">BE14+BF14</f>
        <v>99</v>
      </c>
      <c r="BH14" s="26">
        <v>82</v>
      </c>
      <c r="BI14" s="26">
        <v>25</v>
      </c>
      <c r="BJ14" s="26">
        <f t="shared" ref="BJ14:BJ16" si="9">BH14+BI14</f>
        <v>107</v>
      </c>
      <c r="BK14" s="26">
        <v>77</v>
      </c>
      <c r="BL14" s="26">
        <v>35</v>
      </c>
      <c r="BM14" s="26">
        <f t="shared" ref="BM14:BM16" si="10">BK14+BL14</f>
        <v>112</v>
      </c>
      <c r="BN14" s="26">
        <v>98</v>
      </c>
      <c r="BO14" s="26">
        <v>45</v>
      </c>
      <c r="BP14" s="26">
        <f t="shared" ref="BP14:BP16" si="11">BN14+BO14</f>
        <v>143</v>
      </c>
      <c r="BQ14" s="26">
        <v>110</v>
      </c>
      <c r="BR14" s="26">
        <v>35</v>
      </c>
      <c r="BS14" s="26">
        <f t="shared" ref="BS14:BS16" si="12">BQ14+BR14</f>
        <v>145</v>
      </c>
      <c r="BT14" s="26">
        <v>128</v>
      </c>
      <c r="BU14" s="26">
        <v>47</v>
      </c>
      <c r="BV14" s="26">
        <f t="shared" ref="BV14:BV16" si="13">BT14+BU14</f>
        <v>175</v>
      </c>
      <c r="BW14" s="26">
        <v>154</v>
      </c>
      <c r="BX14" s="26">
        <v>63</v>
      </c>
      <c r="BY14" s="26">
        <f t="shared" ref="BY14:BY16" si="14">BW14+BX14</f>
        <v>217</v>
      </c>
      <c r="BZ14" s="26">
        <v>162</v>
      </c>
      <c r="CA14" s="26">
        <v>49</v>
      </c>
      <c r="CB14" s="26">
        <f t="shared" ref="CB14:CB15" si="15">BZ14+CA14</f>
        <v>211</v>
      </c>
      <c r="CC14" s="26">
        <v>154</v>
      </c>
      <c r="CD14" s="26">
        <v>70</v>
      </c>
      <c r="CE14" s="26">
        <f t="shared" ref="CE14:CE16" si="16">CC14+CD14</f>
        <v>224</v>
      </c>
      <c r="CF14" s="26">
        <v>176</v>
      </c>
      <c r="CG14" s="26">
        <v>82</v>
      </c>
      <c r="CH14" s="26">
        <f t="shared" ref="CH14:CH16" si="17">CF14+CG14</f>
        <v>258</v>
      </c>
      <c r="CI14" s="26">
        <v>180</v>
      </c>
      <c r="CJ14" s="26">
        <v>77</v>
      </c>
      <c r="CK14" s="26">
        <f t="shared" ref="CK14:CK16" si="18">CI14+CJ14</f>
        <v>257</v>
      </c>
      <c r="CL14" s="26">
        <v>181</v>
      </c>
      <c r="CM14" s="26">
        <v>72</v>
      </c>
      <c r="CN14" s="26">
        <f t="shared" ref="CN14:CN16" si="19">CL14+CM14</f>
        <v>253</v>
      </c>
      <c r="CO14" s="26">
        <v>180</v>
      </c>
      <c r="CP14" s="26">
        <v>83</v>
      </c>
      <c r="CQ14" s="26">
        <f t="shared" ref="CQ14:CQ16" si="20">CO14+CP14</f>
        <v>263</v>
      </c>
      <c r="CR14" s="26">
        <v>166</v>
      </c>
      <c r="CS14" s="26">
        <v>80</v>
      </c>
      <c r="CT14" s="26">
        <f t="shared" ref="CT14:CT16" si="21">CR14+CS14</f>
        <v>246</v>
      </c>
      <c r="CU14" s="26">
        <v>169</v>
      </c>
      <c r="CV14" s="26">
        <v>76</v>
      </c>
      <c r="CW14" s="26">
        <f t="shared" ref="CW14:CW16" si="22">CU14+CV14</f>
        <v>245</v>
      </c>
      <c r="CX14" s="26">
        <v>194</v>
      </c>
      <c r="CY14" s="26">
        <v>61</v>
      </c>
      <c r="CZ14" s="26">
        <f t="shared" ref="CZ14:CZ16" si="23">CX14+CY14</f>
        <v>255</v>
      </c>
      <c r="DA14" s="26">
        <v>199</v>
      </c>
      <c r="DB14" s="26">
        <v>93</v>
      </c>
      <c r="DC14" s="26">
        <f t="shared" ref="DC14:DC16" si="24">DA14+DB14</f>
        <v>292</v>
      </c>
      <c r="DD14" s="26">
        <v>234</v>
      </c>
      <c r="DE14" s="26">
        <v>76</v>
      </c>
      <c r="DF14" s="26">
        <f t="shared" ref="DF14:DF16" si="25">DD14+DE14</f>
        <v>310</v>
      </c>
      <c r="DG14" s="26">
        <v>226</v>
      </c>
      <c r="DH14" s="26">
        <v>90</v>
      </c>
      <c r="DI14" s="26">
        <f t="shared" ref="DI14:DI16" si="26">DG14+DH14</f>
        <v>316</v>
      </c>
      <c r="DJ14" s="26">
        <v>238</v>
      </c>
      <c r="DK14" s="26">
        <v>113</v>
      </c>
      <c r="DL14" s="26">
        <f t="shared" ref="DL14:DL16" si="27">DJ14+DK14</f>
        <v>351</v>
      </c>
      <c r="DM14" s="26">
        <v>248</v>
      </c>
      <c r="DN14" s="26">
        <v>130</v>
      </c>
      <c r="DO14" s="26">
        <f t="shared" ref="DO14:DO16" si="28">DM14+DN14</f>
        <v>378</v>
      </c>
      <c r="DP14" s="26">
        <v>279</v>
      </c>
      <c r="DQ14" s="26">
        <v>99</v>
      </c>
      <c r="DR14" s="26">
        <f t="shared" ref="DR14:DR16" si="29">DP14+DQ14</f>
        <v>378</v>
      </c>
      <c r="DS14" s="26">
        <v>277</v>
      </c>
      <c r="DT14" s="26">
        <v>96</v>
      </c>
      <c r="DU14" s="26">
        <f t="shared" ref="DU14:DU16" si="30">DS14+DT14</f>
        <v>373</v>
      </c>
    </row>
    <row r="15" spans="1:125" ht="13.5" customHeight="1" x14ac:dyDescent="0.2">
      <c r="A15" s="16"/>
      <c r="E15" s="1" t="s">
        <v>60</v>
      </c>
      <c r="F15" s="11">
        <f>IF(AO13&gt;0,(AO15/AO13),"")</f>
        <v>0.30563380281690139</v>
      </c>
      <c r="G15" s="11">
        <f>IF(AR13&gt;0,(AR15/AR13),"")</f>
        <v>0.34282178217821785</v>
      </c>
      <c r="H15" s="11">
        <f>IF(AU13&gt;0,(AU15/AU13),"")</f>
        <v>0.30788804071246817</v>
      </c>
      <c r="I15" s="11">
        <f>IF(AX13&gt;0,(AX15/AX13),"")</f>
        <v>0.30102040816326531</v>
      </c>
      <c r="J15" s="11">
        <f>IF(BA13&gt;0,(BA15/BA13),"")</f>
        <v>0.33955223880597013</v>
      </c>
      <c r="K15" s="11">
        <f>IF(BD13&gt;0,(BD15/BD13),"")</f>
        <v>0.28056628056628058</v>
      </c>
      <c r="L15" s="11">
        <f>IF(BG13&gt;0,(BG15/BG13),"")</f>
        <v>0.36652236652236653</v>
      </c>
      <c r="M15" s="11">
        <f>IF(BJ13&gt;0,(BJ15/BJ13),"")</f>
        <v>0.39112343966712898</v>
      </c>
      <c r="N15" s="11">
        <f>IF(BM13&gt;0,(BM15/BM13),"")</f>
        <v>0.40588235294117647</v>
      </c>
      <c r="O15" s="11">
        <f>IF(BP13&gt;0,(BP15/BP13),"")</f>
        <v>0.32937685459940652</v>
      </c>
      <c r="P15" s="11">
        <f>IF(BS13&gt;0,(BS15/BS13),"")</f>
        <v>0.31024531024531027</v>
      </c>
      <c r="Q15" s="11">
        <f>IF(BV13&gt;0,(BV15/BV13),"")</f>
        <v>0.30955414012738852</v>
      </c>
      <c r="R15" s="11">
        <f>IF(BY13&gt;0,(BY15/BY13),"")</f>
        <v>0.30804597701149428</v>
      </c>
      <c r="S15" s="11">
        <f>IF(CB13&gt;0,(CB15/CB13),"")</f>
        <v>0.34688995215311003</v>
      </c>
      <c r="T15" s="11">
        <f>IF(CE13&gt;0,(CE15/CE13),"")</f>
        <v>0.35461801596351195</v>
      </c>
      <c r="U15" s="11">
        <f>IF(CH13&gt;0,(CH15/CH13),"")</f>
        <v>0.30247578040904199</v>
      </c>
      <c r="V15" s="11">
        <f t="shared" ref="V15" si="31">IF(CK13&gt;0,(CK15/CK13),"")</f>
        <v>0.30648330058939094</v>
      </c>
      <c r="W15" s="11">
        <f>CN15/CN$13</f>
        <v>0.31853281853281851</v>
      </c>
      <c r="X15" s="11">
        <f>CQ15/CQ$13</f>
        <v>0.31119199272065512</v>
      </c>
      <c r="Y15" s="11">
        <f>CT15/CT$13</f>
        <v>0.3251318101933216</v>
      </c>
      <c r="Z15" s="11">
        <f>CW15/CW$13</f>
        <v>0.33211009174311928</v>
      </c>
      <c r="AA15" s="11">
        <f t="shared" ref="AA15:AA16" si="32">CZ15/CZ$13</f>
        <v>0.31720430107526881</v>
      </c>
      <c r="AB15" s="11">
        <f t="shared" ref="AB15:AB17" si="33">DC15/DC$13</f>
        <v>0.33816425120772947</v>
      </c>
      <c r="AC15" s="11">
        <f>DF15/DF$13</f>
        <v>0.34905660377358488</v>
      </c>
      <c r="AD15" s="11">
        <f>DI15/DI$13</f>
        <v>0.33356070941336974</v>
      </c>
      <c r="AE15" s="11">
        <f>DL15/DL$13</f>
        <v>0.31074606433949348</v>
      </c>
      <c r="AF15" s="11">
        <f>DO15/DO$13</f>
        <v>0.3002832861189802</v>
      </c>
      <c r="AG15" s="11">
        <f>DR15/DR$13</f>
        <v>0.28275862068965518</v>
      </c>
      <c r="AH15" s="11">
        <f>DU15/DU$13</f>
        <v>0.29225352112676056</v>
      </c>
      <c r="AI15" s="17"/>
      <c r="AL15" s="1" t="s">
        <v>60</v>
      </c>
      <c r="AM15" s="26">
        <v>175</v>
      </c>
      <c r="AN15" s="26">
        <v>42</v>
      </c>
      <c r="AO15" s="26">
        <f t="shared" si="2"/>
        <v>217</v>
      </c>
      <c r="AP15" s="26">
        <v>205</v>
      </c>
      <c r="AQ15" s="26">
        <v>72</v>
      </c>
      <c r="AR15" s="26">
        <f t="shared" si="3"/>
        <v>277</v>
      </c>
      <c r="AS15" s="26">
        <v>168</v>
      </c>
      <c r="AT15" s="26">
        <v>74</v>
      </c>
      <c r="AU15" s="26">
        <f t="shared" si="4"/>
        <v>242</v>
      </c>
      <c r="AV15" s="26">
        <v>163</v>
      </c>
      <c r="AW15" s="26">
        <v>73</v>
      </c>
      <c r="AX15" s="26">
        <f t="shared" si="5"/>
        <v>236</v>
      </c>
      <c r="AY15" s="26">
        <v>204</v>
      </c>
      <c r="AZ15" s="26">
        <v>69</v>
      </c>
      <c r="BA15" s="26">
        <f t="shared" si="6"/>
        <v>273</v>
      </c>
      <c r="BB15" s="26">
        <v>163</v>
      </c>
      <c r="BC15" s="26">
        <v>55</v>
      </c>
      <c r="BD15" s="26">
        <f t="shared" si="7"/>
        <v>218</v>
      </c>
      <c r="BE15" s="26">
        <v>183</v>
      </c>
      <c r="BF15" s="26">
        <v>71</v>
      </c>
      <c r="BG15" s="26">
        <f t="shared" si="8"/>
        <v>254</v>
      </c>
      <c r="BH15" s="26">
        <v>217</v>
      </c>
      <c r="BI15" s="26">
        <v>65</v>
      </c>
      <c r="BJ15" s="26">
        <f t="shared" si="9"/>
        <v>282</v>
      </c>
      <c r="BK15" s="26">
        <v>214</v>
      </c>
      <c r="BL15" s="26">
        <v>62</v>
      </c>
      <c r="BM15" s="26">
        <f t="shared" si="10"/>
        <v>276</v>
      </c>
      <c r="BN15" s="26">
        <v>172</v>
      </c>
      <c r="BO15" s="26">
        <v>50</v>
      </c>
      <c r="BP15" s="26">
        <f t="shared" si="11"/>
        <v>222</v>
      </c>
      <c r="BQ15" s="26">
        <v>180</v>
      </c>
      <c r="BR15" s="26">
        <v>35</v>
      </c>
      <c r="BS15" s="26">
        <f t="shared" si="12"/>
        <v>215</v>
      </c>
      <c r="BT15" s="26">
        <v>195</v>
      </c>
      <c r="BU15" s="26">
        <v>48</v>
      </c>
      <c r="BV15" s="26">
        <f t="shared" si="13"/>
        <v>243</v>
      </c>
      <c r="BW15" s="26">
        <v>216</v>
      </c>
      <c r="BX15" s="26">
        <v>52</v>
      </c>
      <c r="BY15" s="26">
        <f t="shared" si="14"/>
        <v>268</v>
      </c>
      <c r="BZ15" s="26">
        <v>218</v>
      </c>
      <c r="CA15" s="26">
        <v>72</v>
      </c>
      <c r="CB15" s="26">
        <f t="shared" si="15"/>
        <v>290</v>
      </c>
      <c r="CC15" s="26">
        <v>266</v>
      </c>
      <c r="CD15" s="26">
        <v>45</v>
      </c>
      <c r="CE15" s="26">
        <f t="shared" si="16"/>
        <v>311</v>
      </c>
      <c r="CF15" s="26">
        <v>208</v>
      </c>
      <c r="CG15" s="26">
        <v>73</v>
      </c>
      <c r="CH15" s="26">
        <f t="shared" si="17"/>
        <v>281</v>
      </c>
      <c r="CI15" s="26">
        <v>255</v>
      </c>
      <c r="CJ15" s="26">
        <v>57</v>
      </c>
      <c r="CK15" s="26">
        <f t="shared" si="18"/>
        <v>312</v>
      </c>
      <c r="CL15" s="26">
        <v>244</v>
      </c>
      <c r="CM15" s="26">
        <v>86</v>
      </c>
      <c r="CN15" s="26">
        <f t="shared" si="19"/>
        <v>330</v>
      </c>
      <c r="CO15" s="26">
        <v>265</v>
      </c>
      <c r="CP15" s="26">
        <v>77</v>
      </c>
      <c r="CQ15" s="26">
        <f t="shared" si="20"/>
        <v>342</v>
      </c>
      <c r="CR15" s="26">
        <v>285</v>
      </c>
      <c r="CS15" s="26">
        <v>85</v>
      </c>
      <c r="CT15" s="26">
        <f t="shared" si="21"/>
        <v>370</v>
      </c>
      <c r="CU15" s="26">
        <v>282</v>
      </c>
      <c r="CV15" s="26">
        <v>80</v>
      </c>
      <c r="CW15" s="26">
        <f t="shared" si="22"/>
        <v>362</v>
      </c>
      <c r="CX15" s="26">
        <v>268</v>
      </c>
      <c r="CY15" s="26">
        <v>86</v>
      </c>
      <c r="CZ15" s="26">
        <f t="shared" si="23"/>
        <v>354</v>
      </c>
      <c r="DA15" s="26">
        <v>318</v>
      </c>
      <c r="DB15" s="26">
        <v>102</v>
      </c>
      <c r="DC15" s="26">
        <f t="shared" si="24"/>
        <v>420</v>
      </c>
      <c r="DD15" s="26">
        <v>332</v>
      </c>
      <c r="DE15" s="26">
        <v>112</v>
      </c>
      <c r="DF15" s="26">
        <f t="shared" si="25"/>
        <v>444</v>
      </c>
      <c r="DG15" s="26">
        <v>355</v>
      </c>
      <c r="DH15" s="26">
        <v>134</v>
      </c>
      <c r="DI15" s="26">
        <f t="shared" si="26"/>
        <v>489</v>
      </c>
      <c r="DJ15" s="26">
        <v>330</v>
      </c>
      <c r="DK15" s="26">
        <v>124</v>
      </c>
      <c r="DL15" s="26">
        <f t="shared" si="27"/>
        <v>454</v>
      </c>
      <c r="DM15" s="26">
        <v>331</v>
      </c>
      <c r="DN15" s="26">
        <v>93</v>
      </c>
      <c r="DO15" s="26">
        <f t="shared" si="28"/>
        <v>424</v>
      </c>
      <c r="DP15" s="26">
        <v>283</v>
      </c>
      <c r="DQ15" s="26">
        <v>86</v>
      </c>
      <c r="DR15" s="26">
        <f t="shared" si="29"/>
        <v>369</v>
      </c>
      <c r="DS15" s="26">
        <v>255</v>
      </c>
      <c r="DT15" s="26">
        <v>77</v>
      </c>
      <c r="DU15" s="26">
        <f t="shared" si="30"/>
        <v>332</v>
      </c>
    </row>
    <row r="16" spans="1:125" ht="13.5" customHeight="1" x14ac:dyDescent="0.2">
      <c r="A16" s="16"/>
      <c r="E16" s="1" t="s">
        <v>61</v>
      </c>
      <c r="F16" s="13">
        <f>IF(AO13&gt;0,(AO16/AO13),"")</f>
        <v>0.13380281690140844</v>
      </c>
      <c r="G16" s="13">
        <f>IF(AR13&gt;0,(AR16/AR13),"")</f>
        <v>0.125</v>
      </c>
      <c r="H16" s="13">
        <f>IF(AU13&gt;0,(AU16/AU13),"")</f>
        <v>0.14122137404580154</v>
      </c>
      <c r="I16" s="13">
        <f>IF(AX13&gt;0,(AX16/AX13),"")</f>
        <v>0.11734693877551021</v>
      </c>
      <c r="J16" s="13">
        <f>IF(BA13&gt;0,(BA16/BA13),"")</f>
        <v>8.5820895522388058E-2</v>
      </c>
      <c r="K16" s="13">
        <f>IF(BD13&gt;0,(BD16/BD13),"")</f>
        <v>0.11711711711711711</v>
      </c>
      <c r="L16" s="13">
        <f>IF(BG13&gt;0,(BG16/BG13),"")</f>
        <v>9.0909090909090912E-2</v>
      </c>
      <c r="M16" s="13">
        <f>IF(BJ13&gt;0,(BJ16/BJ13),"")</f>
        <v>9.5700416088765602E-2</v>
      </c>
      <c r="N16" s="13">
        <f>IF(BM13&gt;0,(BM16/BM13),"")</f>
        <v>7.0588235294117646E-2</v>
      </c>
      <c r="O16" s="13">
        <f>IF(BP13&gt;0,(BP16/BP13),"")</f>
        <v>8.6053412462908013E-2</v>
      </c>
      <c r="P16" s="13">
        <f>IF(BS13&gt;0,(BS16/BS13),"")</f>
        <v>8.9466089466089471E-2</v>
      </c>
      <c r="Q16" s="13">
        <f>IF(BV13&gt;0,(BV16/BV13),"")</f>
        <v>8.2802547770700632E-2</v>
      </c>
      <c r="R16" s="13">
        <f>IF(BY13&gt;0,(BY16/BY13),"")</f>
        <v>7.586206896551724E-2</v>
      </c>
      <c r="S16" s="13">
        <f>IF(CB13&gt;0,(CB16/CB13),"")</f>
        <v>6.4593301435406703E-2</v>
      </c>
      <c r="T16" s="13">
        <f>IF(CE13&gt;0,(CE16/CE13),"")</f>
        <v>6.1573546180159637E-2</v>
      </c>
      <c r="U16" s="13">
        <f>IF(CH13&gt;0,(CH16/CH13),"")</f>
        <v>7.2120559741657694E-2</v>
      </c>
      <c r="V16" s="13">
        <f t="shared" ref="V16" si="34">IF(CK13&gt;0,(CK16/CK13),"")</f>
        <v>6.6797642436149315E-2</v>
      </c>
      <c r="W16" s="13">
        <f t="shared" ref="W16" si="35">CN16/CN$13</f>
        <v>7.0463320463320461E-2</v>
      </c>
      <c r="X16" s="13">
        <f>CQ16/CQ$13</f>
        <v>0.10373066424021839</v>
      </c>
      <c r="Y16" s="13">
        <f>CT16/CT$13</f>
        <v>9.8418277680140595E-2</v>
      </c>
      <c r="Z16" s="13">
        <f>CW16/CW$13</f>
        <v>8.4403669724770647E-2</v>
      </c>
      <c r="AA16" s="13">
        <f t="shared" si="32"/>
        <v>8.1541218637992838E-2</v>
      </c>
      <c r="AB16" s="13">
        <f t="shared" si="33"/>
        <v>8.5346215780998394E-2</v>
      </c>
      <c r="AC16" s="13">
        <f>DF16/DF$13</f>
        <v>7.4685534591194966E-2</v>
      </c>
      <c r="AD16" s="13">
        <f>DI16/DI$13</f>
        <v>8.5266030013642566E-2</v>
      </c>
      <c r="AE16" s="13">
        <f>DL16/DL$13</f>
        <v>6.5708418891170434E-2</v>
      </c>
      <c r="AF16" s="13">
        <f>DO16/DO$13</f>
        <v>6.79886685552408E-2</v>
      </c>
      <c r="AG16" s="13">
        <f>DR16/DR$13</f>
        <v>7.1264367816091953E-2</v>
      </c>
      <c r="AH16" s="13">
        <f>DU16/DU$13</f>
        <v>4.9295774647887321E-2</v>
      </c>
      <c r="AI16" s="17"/>
      <c r="AL16" s="1" t="s">
        <v>61</v>
      </c>
      <c r="AM16" s="26">
        <v>82</v>
      </c>
      <c r="AN16" s="26">
        <v>13</v>
      </c>
      <c r="AO16" s="26">
        <f t="shared" si="2"/>
        <v>95</v>
      </c>
      <c r="AP16" s="26">
        <v>88</v>
      </c>
      <c r="AQ16" s="26">
        <v>13</v>
      </c>
      <c r="AR16" s="26">
        <f t="shared" si="3"/>
        <v>101</v>
      </c>
      <c r="AS16" s="26">
        <v>95</v>
      </c>
      <c r="AT16" s="26">
        <v>16</v>
      </c>
      <c r="AU16" s="26">
        <f t="shared" si="4"/>
        <v>111</v>
      </c>
      <c r="AV16" s="26">
        <v>71</v>
      </c>
      <c r="AW16" s="26">
        <v>21</v>
      </c>
      <c r="AX16" s="26">
        <f t="shared" si="5"/>
        <v>92</v>
      </c>
      <c r="AY16" s="26">
        <v>59</v>
      </c>
      <c r="AZ16" s="26">
        <v>10</v>
      </c>
      <c r="BA16" s="26">
        <f t="shared" si="6"/>
        <v>69</v>
      </c>
      <c r="BB16" s="26">
        <v>79</v>
      </c>
      <c r="BC16" s="26">
        <v>12</v>
      </c>
      <c r="BD16" s="26">
        <f t="shared" si="7"/>
        <v>91</v>
      </c>
      <c r="BE16" s="26">
        <v>51</v>
      </c>
      <c r="BF16" s="26">
        <v>12</v>
      </c>
      <c r="BG16" s="26">
        <f t="shared" si="8"/>
        <v>63</v>
      </c>
      <c r="BH16" s="26">
        <v>55</v>
      </c>
      <c r="BI16" s="26">
        <v>14</v>
      </c>
      <c r="BJ16" s="26">
        <f t="shared" si="9"/>
        <v>69</v>
      </c>
      <c r="BK16" s="26">
        <v>46</v>
      </c>
      <c r="BL16" s="26">
        <v>2</v>
      </c>
      <c r="BM16" s="26">
        <f t="shared" si="10"/>
        <v>48</v>
      </c>
      <c r="BN16" s="26">
        <v>49</v>
      </c>
      <c r="BO16" s="26">
        <v>9</v>
      </c>
      <c r="BP16" s="26">
        <f t="shared" si="11"/>
        <v>58</v>
      </c>
      <c r="BQ16" s="26">
        <v>54</v>
      </c>
      <c r="BR16" s="26">
        <v>8</v>
      </c>
      <c r="BS16" s="26">
        <f t="shared" si="12"/>
        <v>62</v>
      </c>
      <c r="BT16" s="26">
        <v>58</v>
      </c>
      <c r="BU16" s="26">
        <v>7</v>
      </c>
      <c r="BV16" s="26">
        <f t="shared" si="13"/>
        <v>65</v>
      </c>
      <c r="BW16" s="26">
        <v>54</v>
      </c>
      <c r="BX16" s="26">
        <v>12</v>
      </c>
      <c r="BY16" s="26">
        <f t="shared" si="14"/>
        <v>66</v>
      </c>
      <c r="BZ16" s="26">
        <v>48</v>
      </c>
      <c r="CA16" s="26">
        <v>6</v>
      </c>
      <c r="CB16" s="26">
        <f>BZ16+CA16</f>
        <v>54</v>
      </c>
      <c r="CC16" s="26">
        <v>44</v>
      </c>
      <c r="CD16" s="26">
        <v>10</v>
      </c>
      <c r="CE16" s="26">
        <f t="shared" si="16"/>
        <v>54</v>
      </c>
      <c r="CF16" s="26">
        <v>54</v>
      </c>
      <c r="CG16" s="26">
        <v>13</v>
      </c>
      <c r="CH16" s="26">
        <f t="shared" si="17"/>
        <v>67</v>
      </c>
      <c r="CI16" s="26">
        <v>58</v>
      </c>
      <c r="CJ16" s="26">
        <v>10</v>
      </c>
      <c r="CK16" s="26">
        <f t="shared" si="18"/>
        <v>68</v>
      </c>
      <c r="CL16" s="26">
        <v>64</v>
      </c>
      <c r="CM16" s="26">
        <v>9</v>
      </c>
      <c r="CN16" s="26">
        <f t="shared" si="19"/>
        <v>73</v>
      </c>
      <c r="CO16" s="26">
        <v>90</v>
      </c>
      <c r="CP16" s="26">
        <v>24</v>
      </c>
      <c r="CQ16" s="26">
        <f t="shared" si="20"/>
        <v>114</v>
      </c>
      <c r="CR16" s="26">
        <v>94</v>
      </c>
      <c r="CS16" s="26">
        <v>18</v>
      </c>
      <c r="CT16" s="26">
        <f t="shared" si="21"/>
        <v>112</v>
      </c>
      <c r="CU16" s="26">
        <v>75</v>
      </c>
      <c r="CV16" s="26">
        <v>17</v>
      </c>
      <c r="CW16" s="26">
        <f t="shared" si="22"/>
        <v>92</v>
      </c>
      <c r="CX16" s="26">
        <v>73</v>
      </c>
      <c r="CY16" s="26">
        <v>18</v>
      </c>
      <c r="CZ16" s="26">
        <f t="shared" si="23"/>
        <v>91</v>
      </c>
      <c r="DA16" s="26">
        <v>87</v>
      </c>
      <c r="DB16" s="26">
        <v>19</v>
      </c>
      <c r="DC16" s="26">
        <f t="shared" si="24"/>
        <v>106</v>
      </c>
      <c r="DD16" s="26">
        <v>85</v>
      </c>
      <c r="DE16" s="26">
        <v>10</v>
      </c>
      <c r="DF16" s="26">
        <f t="shared" si="25"/>
        <v>95</v>
      </c>
      <c r="DG16" s="26">
        <v>98</v>
      </c>
      <c r="DH16" s="26">
        <v>27</v>
      </c>
      <c r="DI16" s="26">
        <f t="shared" si="26"/>
        <v>125</v>
      </c>
      <c r="DJ16" s="26">
        <v>86</v>
      </c>
      <c r="DK16" s="26">
        <v>10</v>
      </c>
      <c r="DL16" s="26">
        <f t="shared" si="27"/>
        <v>96</v>
      </c>
      <c r="DM16" s="26">
        <v>81</v>
      </c>
      <c r="DN16" s="26">
        <v>15</v>
      </c>
      <c r="DO16" s="26">
        <f t="shared" si="28"/>
        <v>96</v>
      </c>
      <c r="DP16" s="26">
        <v>75</v>
      </c>
      <c r="DQ16" s="26">
        <v>18</v>
      </c>
      <c r="DR16" s="26">
        <f t="shared" si="29"/>
        <v>93</v>
      </c>
      <c r="DS16" s="26">
        <v>50</v>
      </c>
      <c r="DT16" s="26">
        <v>6</v>
      </c>
      <c r="DU16" s="26">
        <f t="shared" si="30"/>
        <v>56</v>
      </c>
    </row>
    <row r="17" spans="1:125" ht="13.5" customHeight="1" x14ac:dyDescent="0.2">
      <c r="A17" s="16"/>
      <c r="F17" s="11">
        <f>IF(AO13&gt;0,(AO17/AO13),"")</f>
        <v>0.52112676056338025</v>
      </c>
      <c r="G17" s="11">
        <f>IF(AR13&gt;0,(AR17/AR13),"")</f>
        <v>0.54702970297029707</v>
      </c>
      <c r="H17" s="11">
        <f>IF(AU13&gt;0,(AU17/AU13),"")</f>
        <v>0.54834605597964381</v>
      </c>
      <c r="I17" s="11">
        <f>IF(AX13&gt;0,(AX17/AX13),"")</f>
        <v>0.51530612244897955</v>
      </c>
      <c r="J17" s="11">
        <f>IF(BA13&gt;0,(BA17/BA13),"")</f>
        <v>0.57711442786069655</v>
      </c>
      <c r="K17" s="11">
        <f>IF(BD13&gt;0,(BD17/BD13),"")</f>
        <v>0.55341055341055345</v>
      </c>
      <c r="L17" s="11">
        <f>IF(BG13&gt;0,(BG17/BG13),"")</f>
        <v>0.60028860028860032</v>
      </c>
      <c r="M17" s="11">
        <f>IF(BJ13&gt;0,(BJ17/BJ13),"")</f>
        <v>0.63522884882108188</v>
      </c>
      <c r="N17" s="11">
        <f>IF(BM13&gt;0,(BM17/BM13),"")</f>
        <v>0.64117647058823535</v>
      </c>
      <c r="O17" s="11">
        <f>IF(BP13&gt;0,(BP17/BP13),"")</f>
        <v>0.62759643916913943</v>
      </c>
      <c r="P17" s="11">
        <f>IF(BS13&gt;0,(BS17/BS13),"")</f>
        <v>0.6089466089466089</v>
      </c>
      <c r="Q17" s="11">
        <f>IF(BV13&gt;0,(BV17/BV13),"")</f>
        <v>0.61528662420382163</v>
      </c>
      <c r="R17" s="11">
        <f>IF(BY13&gt;0,(BY17/BY13),"")</f>
        <v>0.6333333333333333</v>
      </c>
      <c r="S17" s="11">
        <f>IF(CB13&gt;0,(CB17/CB13),"")</f>
        <v>0.6638755980861244</v>
      </c>
      <c r="T17" s="11">
        <f>IF(CE13&gt;0,(CE17/CE13),"")</f>
        <v>0.67160775370581527</v>
      </c>
      <c r="U17" s="11">
        <f>IF(CH13&gt;0,(CH17/CH13),"")</f>
        <v>0.65231431646932181</v>
      </c>
      <c r="V17" s="11">
        <f t="shared" ref="V17" si="36">IF(CK13&gt;0,(CK17/CK13),"")</f>
        <v>0.6257367387033399</v>
      </c>
      <c r="W17" s="11">
        <f>CN17/CN$13</f>
        <v>0.63320463320463316</v>
      </c>
      <c r="X17" s="11">
        <f>CQ17/CQ$13</f>
        <v>0.65423111919927202</v>
      </c>
      <c r="Y17" s="11">
        <f>CT17/CT$13</f>
        <v>0.63971880492091393</v>
      </c>
      <c r="Z17" s="11">
        <f>CW17/CW$13</f>
        <v>0.64128440366972472</v>
      </c>
      <c r="AA17" s="11">
        <f>CZ17/CZ$13</f>
        <v>0.62724014336917566</v>
      </c>
      <c r="AB17" s="11">
        <f t="shared" si="33"/>
        <v>0.65861513687600648</v>
      </c>
      <c r="AC17" s="11">
        <f>DF17/DF$13</f>
        <v>0.66745283018867929</v>
      </c>
      <c r="AD17" s="11">
        <f>DI17/DI$13</f>
        <v>0.63437926330150063</v>
      </c>
      <c r="AE17" s="11">
        <f>DL17/DL$13</f>
        <v>0.61670088980150584</v>
      </c>
      <c r="AF17" s="11">
        <f>DO17/DO$13</f>
        <v>0.63597733711048154</v>
      </c>
      <c r="AG17" s="11">
        <f>DR17/DR$13</f>
        <v>0.64367816091954022</v>
      </c>
      <c r="AH17" s="11">
        <f>DU17/DU$13</f>
        <v>0.66989436619718312</v>
      </c>
      <c r="AI17" s="17"/>
      <c r="AL17" s="5" t="s">
        <v>87</v>
      </c>
      <c r="AM17" s="26">
        <f t="shared" ref="AM17:CM17" si="37">SUM(AM14:AM16)</f>
        <v>300</v>
      </c>
      <c r="AN17" s="26">
        <f t="shared" si="37"/>
        <v>70</v>
      </c>
      <c r="AO17" s="26">
        <f t="shared" si="37"/>
        <v>370</v>
      </c>
      <c r="AP17" s="26">
        <f t="shared" si="37"/>
        <v>333</v>
      </c>
      <c r="AQ17" s="26">
        <f t="shared" si="37"/>
        <v>109</v>
      </c>
      <c r="AR17" s="26">
        <f t="shared" si="37"/>
        <v>442</v>
      </c>
      <c r="AS17" s="26">
        <f t="shared" si="37"/>
        <v>321</v>
      </c>
      <c r="AT17" s="26">
        <f t="shared" si="37"/>
        <v>110</v>
      </c>
      <c r="AU17" s="26">
        <f t="shared" si="37"/>
        <v>431</v>
      </c>
      <c r="AV17" s="26">
        <f t="shared" si="37"/>
        <v>290</v>
      </c>
      <c r="AW17" s="26">
        <f t="shared" si="37"/>
        <v>114</v>
      </c>
      <c r="AX17" s="26">
        <f t="shared" si="37"/>
        <v>404</v>
      </c>
      <c r="AY17" s="26">
        <f t="shared" si="37"/>
        <v>339</v>
      </c>
      <c r="AZ17" s="26">
        <f t="shared" si="37"/>
        <v>125</v>
      </c>
      <c r="BA17" s="26">
        <f t="shared" si="37"/>
        <v>464</v>
      </c>
      <c r="BB17" s="26">
        <f t="shared" si="37"/>
        <v>319</v>
      </c>
      <c r="BC17" s="26">
        <f t="shared" si="37"/>
        <v>111</v>
      </c>
      <c r="BD17" s="26">
        <f t="shared" si="37"/>
        <v>430</v>
      </c>
      <c r="BE17" s="26">
        <f t="shared" si="37"/>
        <v>310</v>
      </c>
      <c r="BF17" s="26">
        <f t="shared" si="37"/>
        <v>106</v>
      </c>
      <c r="BG17" s="26">
        <f t="shared" si="37"/>
        <v>416</v>
      </c>
      <c r="BH17" s="26">
        <f t="shared" si="37"/>
        <v>354</v>
      </c>
      <c r="BI17" s="26">
        <f t="shared" si="37"/>
        <v>104</v>
      </c>
      <c r="BJ17" s="26">
        <f t="shared" si="37"/>
        <v>458</v>
      </c>
      <c r="BK17" s="26">
        <f t="shared" si="37"/>
        <v>337</v>
      </c>
      <c r="BL17" s="26">
        <f t="shared" si="37"/>
        <v>99</v>
      </c>
      <c r="BM17" s="26">
        <f t="shared" si="37"/>
        <v>436</v>
      </c>
      <c r="BN17" s="26">
        <f t="shared" si="37"/>
        <v>319</v>
      </c>
      <c r="BO17" s="26">
        <f t="shared" si="37"/>
        <v>104</v>
      </c>
      <c r="BP17" s="26">
        <f t="shared" si="37"/>
        <v>423</v>
      </c>
      <c r="BQ17" s="26">
        <f t="shared" si="37"/>
        <v>344</v>
      </c>
      <c r="BR17" s="26">
        <f t="shared" si="37"/>
        <v>78</v>
      </c>
      <c r="BS17" s="26">
        <f t="shared" si="37"/>
        <v>422</v>
      </c>
      <c r="BT17" s="26">
        <f t="shared" si="37"/>
        <v>381</v>
      </c>
      <c r="BU17" s="26">
        <f t="shared" si="37"/>
        <v>102</v>
      </c>
      <c r="BV17" s="26">
        <f t="shared" si="37"/>
        <v>483</v>
      </c>
      <c r="BW17" s="26">
        <f t="shared" si="37"/>
        <v>424</v>
      </c>
      <c r="BX17" s="26">
        <f t="shared" si="37"/>
        <v>127</v>
      </c>
      <c r="BY17" s="26">
        <f t="shared" si="37"/>
        <v>551</v>
      </c>
      <c r="BZ17" s="26">
        <f t="shared" si="37"/>
        <v>428</v>
      </c>
      <c r="CA17" s="26">
        <f t="shared" si="37"/>
        <v>127</v>
      </c>
      <c r="CB17" s="26">
        <f t="shared" si="37"/>
        <v>555</v>
      </c>
      <c r="CC17" s="26">
        <f t="shared" si="37"/>
        <v>464</v>
      </c>
      <c r="CD17" s="26">
        <f t="shared" si="37"/>
        <v>125</v>
      </c>
      <c r="CE17" s="26">
        <f t="shared" si="37"/>
        <v>589</v>
      </c>
      <c r="CF17" s="26">
        <f t="shared" si="37"/>
        <v>438</v>
      </c>
      <c r="CG17" s="26">
        <f t="shared" si="37"/>
        <v>168</v>
      </c>
      <c r="CH17" s="26">
        <f t="shared" si="37"/>
        <v>606</v>
      </c>
      <c r="CI17" s="26">
        <f t="shared" si="37"/>
        <v>493</v>
      </c>
      <c r="CJ17" s="26">
        <f t="shared" si="37"/>
        <v>144</v>
      </c>
      <c r="CK17" s="26">
        <f t="shared" si="37"/>
        <v>637</v>
      </c>
      <c r="CL17" s="26">
        <f t="shared" si="37"/>
        <v>489</v>
      </c>
      <c r="CM17" s="26">
        <f t="shared" si="37"/>
        <v>167</v>
      </c>
      <c r="CN17" s="26">
        <f>SUM(CN14:CN16)</f>
        <v>656</v>
      </c>
      <c r="CO17" s="26">
        <f t="shared" ref="CO17:CP17" si="38">SUM(CO14:CO16)</f>
        <v>535</v>
      </c>
      <c r="CP17" s="26">
        <f t="shared" si="38"/>
        <v>184</v>
      </c>
      <c r="CQ17" s="26">
        <f>SUM(CQ14:CQ16)</f>
        <v>719</v>
      </c>
      <c r="CR17" s="26">
        <f t="shared" ref="CR17:CS17" si="39">SUM(CR14:CR16)</f>
        <v>545</v>
      </c>
      <c r="CS17" s="26">
        <f t="shared" si="39"/>
        <v>183</v>
      </c>
      <c r="CT17" s="26">
        <f>SUM(CT14:CT16)</f>
        <v>728</v>
      </c>
      <c r="CU17" s="26">
        <f t="shared" ref="CU17:CV17" si="40">SUM(CU14:CU16)</f>
        <v>526</v>
      </c>
      <c r="CV17" s="26">
        <f t="shared" si="40"/>
        <v>173</v>
      </c>
      <c r="CW17" s="26">
        <f t="shared" ref="CW17:DC17" si="41">SUM(CW14:CW16)</f>
        <v>699</v>
      </c>
      <c r="CX17" s="26">
        <f t="shared" si="41"/>
        <v>535</v>
      </c>
      <c r="CY17" s="26">
        <f t="shared" si="41"/>
        <v>165</v>
      </c>
      <c r="CZ17" s="26">
        <f t="shared" si="41"/>
        <v>700</v>
      </c>
      <c r="DA17" s="26">
        <f t="shared" si="41"/>
        <v>604</v>
      </c>
      <c r="DB17" s="26">
        <f t="shared" si="41"/>
        <v>214</v>
      </c>
      <c r="DC17" s="26">
        <f t="shared" si="41"/>
        <v>818</v>
      </c>
      <c r="DD17" s="26">
        <f t="shared" ref="DD17:DF17" si="42">SUM(DD14:DD16)</f>
        <v>651</v>
      </c>
      <c r="DE17" s="26">
        <f t="shared" si="42"/>
        <v>198</v>
      </c>
      <c r="DF17" s="26">
        <f t="shared" si="42"/>
        <v>849</v>
      </c>
      <c r="DG17" s="26">
        <f t="shared" ref="DG17:DI17" si="43">SUM(DG14:DG16)</f>
        <v>679</v>
      </c>
      <c r="DH17" s="26">
        <f t="shared" si="43"/>
        <v>251</v>
      </c>
      <c r="DI17" s="26">
        <f t="shared" si="43"/>
        <v>930</v>
      </c>
      <c r="DJ17" s="26">
        <f t="shared" ref="DJ17:DL17" si="44">SUM(DJ14:DJ16)</f>
        <v>654</v>
      </c>
      <c r="DK17" s="26">
        <f t="shared" si="44"/>
        <v>247</v>
      </c>
      <c r="DL17" s="26">
        <f t="shared" si="44"/>
        <v>901</v>
      </c>
      <c r="DM17" s="26">
        <f t="shared" ref="DM17:DO17" si="45">SUM(DM14:DM16)</f>
        <v>660</v>
      </c>
      <c r="DN17" s="26">
        <f t="shared" si="45"/>
        <v>238</v>
      </c>
      <c r="DO17" s="26">
        <f t="shared" si="45"/>
        <v>898</v>
      </c>
      <c r="DP17" s="26">
        <f t="shared" ref="DP17:DR17" si="46">SUM(DP14:DP16)</f>
        <v>637</v>
      </c>
      <c r="DQ17" s="26">
        <f t="shared" si="46"/>
        <v>203</v>
      </c>
      <c r="DR17" s="26">
        <f t="shared" si="46"/>
        <v>840</v>
      </c>
      <c r="DS17" s="26">
        <f t="shared" ref="DS17:DU17" si="47">SUM(DS14:DS16)</f>
        <v>582</v>
      </c>
      <c r="DT17" s="26">
        <f t="shared" si="47"/>
        <v>179</v>
      </c>
      <c r="DU17" s="26">
        <f t="shared" si="47"/>
        <v>761</v>
      </c>
    </row>
    <row r="18" spans="1:125" ht="13.5" customHeight="1" x14ac:dyDescent="0.2">
      <c r="A18" s="16"/>
      <c r="C18" s="2" t="s">
        <v>24</v>
      </c>
      <c r="F18" s="11"/>
      <c r="G18" s="11"/>
      <c r="H18" s="11"/>
      <c r="I18" s="11"/>
      <c r="J18" s="11"/>
      <c r="K18" s="11"/>
      <c r="L18" s="11"/>
      <c r="M18" s="11"/>
      <c r="N18" s="1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</row>
    <row r="19" spans="1:125" ht="13.5" customHeight="1" x14ac:dyDescent="0.2">
      <c r="A19" s="16"/>
      <c r="D19" s="1" t="s">
        <v>64</v>
      </c>
      <c r="F19" s="8">
        <f>AM13</f>
        <v>576</v>
      </c>
      <c r="G19" s="8">
        <f>AP13</f>
        <v>635</v>
      </c>
      <c r="H19" s="8">
        <f>AS13</f>
        <v>596</v>
      </c>
      <c r="I19" s="8">
        <f>AV13</f>
        <v>612</v>
      </c>
      <c r="J19" s="8">
        <f>AY13</f>
        <v>614</v>
      </c>
      <c r="K19" s="8">
        <f>BB13</f>
        <v>598</v>
      </c>
      <c r="L19" s="8">
        <f>BE13</f>
        <v>525</v>
      </c>
      <c r="M19" s="8">
        <f>BH13</f>
        <v>570</v>
      </c>
      <c r="N19" s="8">
        <f>BK13</f>
        <v>540</v>
      </c>
      <c r="O19" s="8">
        <f>BN13</f>
        <v>526</v>
      </c>
      <c r="P19" s="8">
        <f>BQ13</f>
        <v>567</v>
      </c>
      <c r="Q19" s="8">
        <f>BT13</f>
        <v>635</v>
      </c>
      <c r="R19" s="8">
        <f>BW13</f>
        <v>689</v>
      </c>
      <c r="S19" s="8">
        <f>BZ13</f>
        <v>667</v>
      </c>
      <c r="T19" s="8">
        <f>CC13</f>
        <v>709</v>
      </c>
      <c r="U19" s="8">
        <f>CF13</f>
        <v>713</v>
      </c>
      <c r="V19" s="8">
        <f>CI13</f>
        <v>810</v>
      </c>
      <c r="W19" s="8">
        <f>CL13</f>
        <v>802</v>
      </c>
      <c r="X19" s="8">
        <f>CO13</f>
        <v>839</v>
      </c>
      <c r="Y19" s="8">
        <f>CR13</f>
        <v>888</v>
      </c>
      <c r="Z19" s="8">
        <f>CU13</f>
        <v>849</v>
      </c>
      <c r="AA19" s="8">
        <f>CX13</f>
        <v>882</v>
      </c>
      <c r="AB19" s="8">
        <f>DA13</f>
        <v>957</v>
      </c>
      <c r="AC19" s="8">
        <f>DD13</f>
        <v>991</v>
      </c>
      <c r="AD19" s="8">
        <f>DG13</f>
        <v>1123</v>
      </c>
      <c r="AE19" s="8">
        <f>DJ13</f>
        <v>1111</v>
      </c>
      <c r="AF19" s="8">
        <f>DM13</f>
        <v>1084</v>
      </c>
      <c r="AG19" s="8">
        <f>DP13</f>
        <v>1027</v>
      </c>
      <c r="AH19" s="8">
        <f>DS13</f>
        <v>887</v>
      </c>
      <c r="AI19" s="17"/>
    </row>
    <row r="20" spans="1:125" ht="13.5" customHeight="1" x14ac:dyDescent="0.2">
      <c r="A20" s="16"/>
      <c r="D20" s="11" t="s">
        <v>58</v>
      </c>
      <c r="E20" s="1" t="s">
        <v>59</v>
      </c>
      <c r="F20" s="11">
        <f>IF(AM13&gt;0,(AM14/AM13),"")</f>
        <v>7.4652777777777776E-2</v>
      </c>
      <c r="G20" s="11">
        <f>IF(AP13&gt;0,(AP14/AP13),"")</f>
        <v>6.2992125984251968E-2</v>
      </c>
      <c r="H20" s="11">
        <f>IF(AS13&gt;0,(AS14/AS13),"")</f>
        <v>9.7315436241610737E-2</v>
      </c>
      <c r="I20" s="11">
        <f>IF(AV13&gt;0,(AV14/AV13),"")</f>
        <v>9.1503267973856203E-2</v>
      </c>
      <c r="J20" s="11">
        <f>IF(AY13&gt;0,(AY14/AY13),"")</f>
        <v>0.12377850162866449</v>
      </c>
      <c r="K20" s="11">
        <f>IF(BB13&gt;0,(BB14/BB13),"")</f>
        <v>0.12876254180602006</v>
      </c>
      <c r="L20" s="11">
        <f>IF(BE13&gt;0,(BE14/BE13),"")</f>
        <v>0.14476190476190476</v>
      </c>
      <c r="M20" s="11">
        <f>IF(BH13&gt;0,(BH14/BH13),"")</f>
        <v>0.14385964912280702</v>
      </c>
      <c r="N20" s="11">
        <f>IF(BK13&gt;0,(BK14/BK13),"")</f>
        <v>0.1425925925925926</v>
      </c>
      <c r="O20" s="11">
        <f>IF(BN13&gt;0,(BN14/BN13),"")</f>
        <v>0.18631178707224336</v>
      </c>
      <c r="P20" s="11">
        <f>IF(BQ13&gt;0,(BQ14/BQ13),"")</f>
        <v>0.19400352733686066</v>
      </c>
      <c r="Q20" s="11">
        <f>IF(BT13&gt;0,(BT14/BT13),"")</f>
        <v>0.2015748031496063</v>
      </c>
      <c r="R20" s="11">
        <f>IF(BW13&gt;0,(BW14/BW13),"")</f>
        <v>0.22351233671988388</v>
      </c>
      <c r="S20" s="11">
        <f>IF(BZ13&gt;0,(BZ14/BZ13),"")</f>
        <v>0.24287856071964017</v>
      </c>
      <c r="T20" s="11">
        <f>IF(CC13&gt;0,(CC14/CC13),"")</f>
        <v>0.21720733427362482</v>
      </c>
      <c r="U20" s="11">
        <f>IF(CF13&gt;0,(CF14/CF13),"")</f>
        <v>0.24684431977559607</v>
      </c>
      <c r="V20" s="11">
        <f>IF(CI13&gt;0,(CI14/CI13),"")</f>
        <v>0.22222222222222221</v>
      </c>
      <c r="W20" s="11">
        <f>CL14/CL$13</f>
        <v>0.22568578553615959</v>
      </c>
      <c r="X20" s="11">
        <f>CO14/CO$13</f>
        <v>0.21454112038140644</v>
      </c>
      <c r="Y20" s="11">
        <f>CR14/CR$13</f>
        <v>0.18693693693693694</v>
      </c>
      <c r="Z20" s="11">
        <f>CU14/CU$13</f>
        <v>0.19905771495877503</v>
      </c>
      <c r="AA20" s="11">
        <f>CX14/CX$13</f>
        <v>0.2199546485260771</v>
      </c>
      <c r="AB20" s="11">
        <f>DA14/DA$13</f>
        <v>0.20794148380355276</v>
      </c>
      <c r="AC20" s="11">
        <f>DD14/DD$13</f>
        <v>0.23612512613521694</v>
      </c>
      <c r="AD20" s="11">
        <f>DG14/DG$13</f>
        <v>0.20124666073018699</v>
      </c>
      <c r="AE20" s="11">
        <f>DJ14/DJ$13</f>
        <v>0.21422142214221424</v>
      </c>
      <c r="AF20" s="11">
        <f>DM14/DM$13</f>
        <v>0.22878228782287824</v>
      </c>
      <c r="AG20" s="11">
        <f>DP14/DP$13</f>
        <v>0.27166504381694256</v>
      </c>
      <c r="AH20" s="11">
        <f>DS14/DS$13</f>
        <v>0.31228861330326946</v>
      </c>
      <c r="AI20" s="17"/>
    </row>
    <row r="21" spans="1:125" ht="13.5" customHeight="1" x14ac:dyDescent="0.2">
      <c r="A21" s="16"/>
      <c r="E21" s="1" t="s">
        <v>60</v>
      </c>
      <c r="F21" s="11">
        <f>IF(AM13&gt;0,(AM15/AM13),"")</f>
        <v>0.30381944444444442</v>
      </c>
      <c r="G21" s="11">
        <f>IF(AP13&gt;0,(AP15/AP13),"")</f>
        <v>0.32283464566929132</v>
      </c>
      <c r="H21" s="11">
        <f>IF(AS13&gt;0,(AS15/AS13),"")</f>
        <v>0.28187919463087246</v>
      </c>
      <c r="I21" s="11">
        <f>IF(AV13&gt;0,(AV15/AV13),"")</f>
        <v>0.26633986928104575</v>
      </c>
      <c r="J21" s="11">
        <f>IF(AY13&gt;0,(AY15/AY13),"")</f>
        <v>0.33224755700325731</v>
      </c>
      <c r="K21" s="11">
        <f>IF(BB13&gt;0,(BB15/BB13),"")</f>
        <v>0.27257525083612039</v>
      </c>
      <c r="L21" s="11">
        <f>IF(BE13&gt;0,(BE15/BE13),"")</f>
        <v>0.34857142857142859</v>
      </c>
      <c r="M21" s="11">
        <f>IF(BH13&gt;0,(BH15/BH13),"")</f>
        <v>0.38070175438596493</v>
      </c>
      <c r="N21" s="11">
        <f>IF(BK13&gt;0,(BK15/BK13),"")</f>
        <v>0.39629629629629631</v>
      </c>
      <c r="O21" s="11">
        <f>IF(BN13&gt;0,(BN15/BN13),"")</f>
        <v>0.3269961977186312</v>
      </c>
      <c r="P21" s="11">
        <f>IF(BQ13&gt;0,(BQ15/BQ13),"")</f>
        <v>0.31746031746031744</v>
      </c>
      <c r="Q21" s="11">
        <f>IF(BT13&gt;0,(BT15/BT13),"")</f>
        <v>0.30708661417322836</v>
      </c>
      <c r="R21" s="11">
        <f>IF(BW13&gt;0,(BW15/BW13),"")</f>
        <v>0.31349782293178519</v>
      </c>
      <c r="S21" s="11">
        <f>IF(BZ13&gt;0,(BZ15/BZ13),"")</f>
        <v>0.32683658170914542</v>
      </c>
      <c r="T21" s="11">
        <f>IF(CC13&gt;0,(CC15/CC13),"")</f>
        <v>0.3751763046544429</v>
      </c>
      <c r="U21" s="11">
        <f>IF(CF13&gt;0,(CF15/CF13),"")</f>
        <v>0.29172510518934081</v>
      </c>
      <c r="V21" s="11">
        <f>IF(CI13&gt;0,(CI15/CI13),"")</f>
        <v>0.31481481481481483</v>
      </c>
      <c r="W21" s="11">
        <f>CL15/CL$13</f>
        <v>0.30423940149625933</v>
      </c>
      <c r="X21" s="11">
        <f>CO15/CO$13</f>
        <v>0.31585220500595945</v>
      </c>
      <c r="Y21" s="11">
        <f>CR15/CR$13</f>
        <v>0.32094594594594594</v>
      </c>
      <c r="Z21" s="11">
        <f>CU15/CU$13</f>
        <v>0.33215547703180209</v>
      </c>
      <c r="AA21" s="11">
        <f>CX15/CX$13</f>
        <v>0.30385487528344673</v>
      </c>
      <c r="AB21" s="11">
        <f>DA15/DA$13</f>
        <v>0.33228840125391851</v>
      </c>
      <c r="AC21" s="11">
        <f>DD15/DD$13</f>
        <v>0.33501513622603429</v>
      </c>
      <c r="AD21" s="11">
        <f>DG15/DG$13</f>
        <v>0.31611754229741762</v>
      </c>
      <c r="AE21" s="11">
        <f>DJ15/DJ$13</f>
        <v>0.29702970297029702</v>
      </c>
      <c r="AF21" s="11">
        <f>DM15/DM$13</f>
        <v>0.30535055350553508</v>
      </c>
      <c r="AG21" s="11">
        <f t="shared" ref="AG21:AG22" si="48">DP15/DP$13</f>
        <v>0.27555988315481988</v>
      </c>
      <c r="AH21" s="11">
        <f>DS15/DS$13</f>
        <v>0.2874859075535513</v>
      </c>
      <c r="AI21" s="17"/>
      <c r="AK21" s="2"/>
      <c r="AL21" s="2"/>
    </row>
    <row r="22" spans="1:125" ht="13.5" customHeight="1" x14ac:dyDescent="0.2">
      <c r="A22" s="16"/>
      <c r="E22" s="1" t="s">
        <v>61</v>
      </c>
      <c r="F22" s="13">
        <f>IF(AM13&gt;0,(AM16/AM13),"")</f>
        <v>0.1423611111111111</v>
      </c>
      <c r="G22" s="13">
        <f>IF(AP13&gt;0,(AP16/AP13),"")</f>
        <v>0.13858267716535433</v>
      </c>
      <c r="H22" s="13">
        <f>IF(AS13&gt;0,(AS16/AS13),"")</f>
        <v>0.15939597315436241</v>
      </c>
      <c r="I22" s="13">
        <f>IF(AV13&gt;0,(AV16/AV13),"")</f>
        <v>0.11601307189542484</v>
      </c>
      <c r="J22" s="13">
        <f>IF(AY13&gt;0,(AY16/AY13),"")</f>
        <v>9.6091205211726385E-2</v>
      </c>
      <c r="K22" s="13">
        <f>IF(BB13&gt;0,(BB16/BB13),"")</f>
        <v>0.13210702341137123</v>
      </c>
      <c r="L22" s="13">
        <f>IF(BE13&gt;0,(BE16/BE13),"")</f>
        <v>9.7142857142857142E-2</v>
      </c>
      <c r="M22" s="13">
        <f>IF(BH13&gt;0,(BH16/BH13),"")</f>
        <v>9.6491228070175433E-2</v>
      </c>
      <c r="N22" s="13">
        <f>IF(BK13&gt;0,(BK16/BK13),"")</f>
        <v>8.5185185185185183E-2</v>
      </c>
      <c r="O22" s="13">
        <f>IF(BN13&gt;0,(BN16/BN13),"")</f>
        <v>9.3155893536121678E-2</v>
      </c>
      <c r="P22" s="13">
        <f>IF(BQ13&gt;0,(BQ16/BQ13),"")</f>
        <v>9.5238095238095233E-2</v>
      </c>
      <c r="Q22" s="13">
        <f>IF(BT13&gt;0,(BT16/BT13),"")</f>
        <v>9.1338582677165353E-2</v>
      </c>
      <c r="R22" s="13">
        <f>IF(BW13&gt;0,(BW16/BW13),"")</f>
        <v>7.8374455732946297E-2</v>
      </c>
      <c r="S22" s="13">
        <f>IF(BZ13&gt;0,(BZ16/BZ13),"")</f>
        <v>7.1964017991004492E-2</v>
      </c>
      <c r="T22" s="13">
        <f>IF(CC13&gt;0,(CC16/CC13),"")</f>
        <v>6.2059238363892807E-2</v>
      </c>
      <c r="U22" s="13">
        <f>IF(CF13&gt;0,(CF16/CF13),"")</f>
        <v>7.5736325385694248E-2</v>
      </c>
      <c r="V22" s="13">
        <f>IF(CI13&gt;0,(CI16/CI13),"")</f>
        <v>7.160493827160494E-2</v>
      </c>
      <c r="W22" s="13">
        <f>CL16/CL$13</f>
        <v>7.9800498753117205E-2</v>
      </c>
      <c r="X22" s="13">
        <f>CO16/CO$13</f>
        <v>0.10727056019070322</v>
      </c>
      <c r="Y22" s="13">
        <f>CR16/CR$13</f>
        <v>0.10585585585585586</v>
      </c>
      <c r="Z22" s="13">
        <f>CU16/CU$13</f>
        <v>8.8339222614840993E-2</v>
      </c>
      <c r="AA22" s="13">
        <f>CX16/CX$13</f>
        <v>8.2766439909297052E-2</v>
      </c>
      <c r="AB22" s="13">
        <f>DA16/DA$13</f>
        <v>9.0909090909090912E-2</v>
      </c>
      <c r="AC22" s="13">
        <f>DD16/DD$13</f>
        <v>8.5771947527749748E-2</v>
      </c>
      <c r="AD22" s="13">
        <f>DG16/DG$13</f>
        <v>8.7266251113089943E-2</v>
      </c>
      <c r="AE22" s="13">
        <f>DJ16/DJ$13</f>
        <v>7.7407740774077402E-2</v>
      </c>
      <c r="AF22" s="13">
        <f>DM16/DM$13</f>
        <v>7.4723247232472326E-2</v>
      </c>
      <c r="AG22" s="13">
        <f t="shared" si="48"/>
        <v>7.3028237585199607E-2</v>
      </c>
      <c r="AH22" s="13">
        <f>DS16/DS$13</f>
        <v>5.6369785794813977E-2</v>
      </c>
      <c r="AI22" s="17"/>
      <c r="AK22" s="2"/>
      <c r="AL22" s="2"/>
    </row>
    <row r="23" spans="1:125" ht="13.5" customHeight="1" x14ac:dyDescent="0.2">
      <c r="A23" s="16"/>
      <c r="F23" s="11">
        <f>IF(AM13&gt;0,(AM17/AM13),"")</f>
        <v>0.52083333333333337</v>
      </c>
      <c r="G23" s="11">
        <f>IF(AP13&gt;0,(AP17/AP13),"")</f>
        <v>0.52440944881889762</v>
      </c>
      <c r="H23" s="11">
        <f>IF(AS13&gt;0,(AS17/AS13),"")</f>
        <v>0.53859060402684567</v>
      </c>
      <c r="I23" s="11">
        <f>IF(AV13&gt;0,(AV17/AV13),"")</f>
        <v>0.47385620915032678</v>
      </c>
      <c r="J23" s="11">
        <f>IF(AY13&gt;0,(AY17/AY13),"")</f>
        <v>0.55211726384364823</v>
      </c>
      <c r="K23" s="11">
        <f>IF(BB13&gt;0,(BB17/BB13),"")</f>
        <v>0.53344481605351168</v>
      </c>
      <c r="L23" s="11">
        <f>IF(BE13&gt;0,(BE17/BE13),"")</f>
        <v>0.59047619047619049</v>
      </c>
      <c r="M23" s="11">
        <f>IF(BH13&gt;0,(BH17/BH13),"")</f>
        <v>0.62105263157894741</v>
      </c>
      <c r="N23" s="11">
        <f>IF(BK13&gt;0,(BK17/BK13),"")</f>
        <v>0.62407407407407411</v>
      </c>
      <c r="O23" s="11">
        <f>IF(BN13&gt;0,(BN17/BN13),"")</f>
        <v>0.60646387832699622</v>
      </c>
      <c r="P23" s="11">
        <f>IF(BQ13&gt;0,(BQ17/BQ13),"")</f>
        <v>0.60670194003527333</v>
      </c>
      <c r="Q23" s="11">
        <f>IF(BT13&gt;0,(BT17/BT13),"")</f>
        <v>0.6</v>
      </c>
      <c r="R23" s="11">
        <f>IF(BW13&gt;0,(BW17/BW13),"")</f>
        <v>0.61538461538461542</v>
      </c>
      <c r="S23" s="11">
        <f>IF(BZ13&gt;0,(BZ17/BZ13),"")</f>
        <v>0.64167916041979012</v>
      </c>
      <c r="T23" s="11">
        <f>IF(CC13&gt;0,(CC17/CC13),"")</f>
        <v>0.65444287729196049</v>
      </c>
      <c r="U23" s="11">
        <f>IF(CF13&gt;0,(CF17/CF13),"")</f>
        <v>0.61430575035063117</v>
      </c>
      <c r="V23" s="11">
        <f>IF(CI13&gt;0,(CI17/CI13),"")</f>
        <v>0.60864197530864195</v>
      </c>
      <c r="W23" s="11">
        <f>CL17/CL$13</f>
        <v>0.60972568578553621</v>
      </c>
      <c r="X23" s="11">
        <f>CO17/CO$13</f>
        <v>0.63766388557806908</v>
      </c>
      <c r="Y23" s="11">
        <f>CR17/CR$13</f>
        <v>0.61373873873873874</v>
      </c>
      <c r="Z23" s="11">
        <f>CU17/CU$13</f>
        <v>0.6195524146054181</v>
      </c>
      <c r="AA23" s="11">
        <f>CX17/CX$13</f>
        <v>0.60657596371882083</v>
      </c>
      <c r="AB23" s="11">
        <f>DA17/DA$13</f>
        <v>0.63113897596656221</v>
      </c>
      <c r="AC23" s="11">
        <f>DD17/DD$13</f>
        <v>0.65691220988900101</v>
      </c>
      <c r="AD23" s="11">
        <f>DG17/DG$13</f>
        <v>0.60463045414069461</v>
      </c>
      <c r="AE23" s="11">
        <f>DJ17/DJ$13</f>
        <v>0.58865886588658867</v>
      </c>
      <c r="AF23" s="11">
        <f>DM17/DM$13</f>
        <v>0.60885608856088558</v>
      </c>
      <c r="AG23" s="11">
        <f>DP17/DP$13</f>
        <v>0.620253164556962</v>
      </c>
      <c r="AH23" s="11">
        <f>DS17/DS$13</f>
        <v>0.6561443066516347</v>
      </c>
      <c r="AI23" s="17"/>
      <c r="AK23" s="2"/>
      <c r="AL23" s="2"/>
    </row>
    <row r="24" spans="1:125" ht="13.5" customHeight="1" x14ac:dyDescent="0.2">
      <c r="A24" s="16"/>
      <c r="C24" s="2" t="s">
        <v>25</v>
      </c>
      <c r="F24" s="11"/>
      <c r="G24" s="11"/>
      <c r="H24" s="11"/>
      <c r="I24" s="11"/>
      <c r="J24" s="11"/>
      <c r="K24" s="11"/>
      <c r="L24" s="11"/>
      <c r="M24" s="11"/>
      <c r="N24" s="1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K24" s="2"/>
      <c r="AL24" s="2"/>
    </row>
    <row r="25" spans="1:125" ht="13.5" customHeight="1" x14ac:dyDescent="0.2">
      <c r="A25" s="16"/>
      <c r="D25" s="1" t="s">
        <v>64</v>
      </c>
      <c r="F25" s="8">
        <f>AN13</f>
        <v>134</v>
      </c>
      <c r="G25" s="8">
        <f>AQ13</f>
        <v>173</v>
      </c>
      <c r="H25" s="8">
        <f>AT13</f>
        <v>190</v>
      </c>
      <c r="I25" s="8">
        <f>AW13</f>
        <v>172</v>
      </c>
      <c r="J25" s="8">
        <f>AZ13</f>
        <v>190</v>
      </c>
      <c r="K25" s="8">
        <f>BC13</f>
        <v>179</v>
      </c>
      <c r="L25" s="8">
        <f>BF13</f>
        <v>168</v>
      </c>
      <c r="M25" s="8">
        <f>BI13</f>
        <v>151</v>
      </c>
      <c r="N25" s="8">
        <f>BL13</f>
        <v>140</v>
      </c>
      <c r="O25" s="8">
        <f>BO13</f>
        <v>148</v>
      </c>
      <c r="P25" s="8">
        <f>BR13</f>
        <v>126</v>
      </c>
      <c r="Q25" s="8">
        <f>BU13</f>
        <v>150</v>
      </c>
      <c r="R25" s="8">
        <f>BX13</f>
        <v>181</v>
      </c>
      <c r="S25" s="8">
        <f>CA13</f>
        <v>169</v>
      </c>
      <c r="T25" s="8">
        <f>CD13</f>
        <v>168</v>
      </c>
      <c r="U25" s="8">
        <f>CG13</f>
        <v>216</v>
      </c>
      <c r="V25" s="8">
        <f>CJ13</f>
        <v>208</v>
      </c>
      <c r="W25" s="8">
        <f>CM13</f>
        <v>234</v>
      </c>
      <c r="X25" s="8">
        <f>CP13</f>
        <v>260</v>
      </c>
      <c r="Y25" s="8">
        <f>CS13</f>
        <v>250</v>
      </c>
      <c r="Z25" s="8">
        <f>CV13</f>
        <v>241</v>
      </c>
      <c r="AA25" s="8">
        <f>CY13</f>
        <v>234</v>
      </c>
      <c r="AB25" s="8">
        <f>DB13</f>
        <v>285</v>
      </c>
      <c r="AC25" s="8">
        <f>DE13</f>
        <v>281</v>
      </c>
      <c r="AD25" s="8">
        <f>DH13</f>
        <v>343</v>
      </c>
      <c r="AE25" s="8">
        <f>DK13</f>
        <v>350</v>
      </c>
      <c r="AF25" s="8">
        <f>DN13</f>
        <v>328</v>
      </c>
      <c r="AG25" s="8">
        <f>DQ13</f>
        <v>278</v>
      </c>
      <c r="AH25" s="8">
        <f>DT13</f>
        <v>249</v>
      </c>
      <c r="AI25" s="17"/>
      <c r="AK25" s="2"/>
      <c r="AL25" s="2"/>
    </row>
    <row r="26" spans="1:125" ht="13.5" customHeight="1" x14ac:dyDescent="0.2">
      <c r="A26" s="16"/>
      <c r="D26" s="11" t="s">
        <v>58</v>
      </c>
      <c r="E26" s="1" t="s">
        <v>59</v>
      </c>
      <c r="F26" s="11">
        <f>IF(AN13&gt;0,(AN14/AN13),"")</f>
        <v>0.11194029850746269</v>
      </c>
      <c r="G26" s="11">
        <f>IF(AQ13&gt;0,(AQ14/AQ13),"")</f>
        <v>0.13872832369942195</v>
      </c>
      <c r="H26" s="11">
        <f>IF(AT13&gt;0,(AT14/AT13),"")</f>
        <v>0.10526315789473684</v>
      </c>
      <c r="I26" s="11">
        <f>IF(AW13&gt;0,(AW14/AW13),"")</f>
        <v>0.11627906976744186</v>
      </c>
      <c r="J26" s="11">
        <f>IF(AZ13&gt;0,(AZ14/AZ13),"")</f>
        <v>0.24210526315789474</v>
      </c>
      <c r="K26" s="11">
        <f>IF(BC13&gt;0,(BC14/BC13),"")</f>
        <v>0.24581005586592178</v>
      </c>
      <c r="L26" s="11">
        <f>IF(BF13&gt;0,(BF14/BF13),"")</f>
        <v>0.13690476190476192</v>
      </c>
      <c r="M26" s="11">
        <f>IF(BI13&gt;0,(BI14/BI13),"")</f>
        <v>0.16556291390728478</v>
      </c>
      <c r="N26" s="11">
        <f>IF(BL13&gt;0,(BL14/BL13),"")</f>
        <v>0.25</v>
      </c>
      <c r="O26" s="11">
        <f>IF(BO13&gt;0,(BO14/BO13),"")</f>
        <v>0.30405405405405406</v>
      </c>
      <c r="P26" s="11">
        <f>IF(BR13&gt;0,(BR14/BR13),"")</f>
        <v>0.27777777777777779</v>
      </c>
      <c r="Q26" s="11">
        <f>IF(BU13&gt;0,(BU14/BU13),"")</f>
        <v>0.31333333333333335</v>
      </c>
      <c r="R26" s="11">
        <f>IF(BX13&gt;0,(BX14/BX13),"")</f>
        <v>0.34806629834254144</v>
      </c>
      <c r="S26" s="11">
        <f>IF(CA13&gt;0,(CA14/CA13),"")</f>
        <v>0.28994082840236685</v>
      </c>
      <c r="T26" s="11">
        <f>IF(CD13&gt;0,(CD14/CD13),"")</f>
        <v>0.41666666666666669</v>
      </c>
      <c r="U26" s="11">
        <f>IF(CG13&gt;0,(CG14/CG13),"")</f>
        <v>0.37962962962962965</v>
      </c>
      <c r="V26" s="11">
        <f>IF(CJ13&gt;0,(CJ14/CJ13),"")</f>
        <v>0.37019230769230771</v>
      </c>
      <c r="W26" s="11">
        <f>CM14/CM$13</f>
        <v>0.30769230769230771</v>
      </c>
      <c r="X26" s="11">
        <f>CP14/CP$13</f>
        <v>0.31923076923076921</v>
      </c>
      <c r="Y26" s="11">
        <f>CS14/CS$13</f>
        <v>0.32</v>
      </c>
      <c r="Z26" s="11">
        <f>CV14/CV$13</f>
        <v>0.31535269709543567</v>
      </c>
      <c r="AA26" s="11">
        <f>CY14/CY$13</f>
        <v>0.2606837606837607</v>
      </c>
      <c r="AB26" s="11">
        <f>DB14/DB$13</f>
        <v>0.32631578947368423</v>
      </c>
      <c r="AC26" s="11">
        <f>DE14/DE$13</f>
        <v>0.27046263345195731</v>
      </c>
      <c r="AD26" s="11">
        <f>DH14/DH$13</f>
        <v>0.26239067055393583</v>
      </c>
      <c r="AE26" s="11">
        <f>DK14/DK$13</f>
        <v>0.32285714285714284</v>
      </c>
      <c r="AF26" s="11">
        <f>DN14/DN$13</f>
        <v>0.39634146341463417</v>
      </c>
      <c r="AG26" s="11">
        <f>DQ14/DQ$13</f>
        <v>0.35611510791366907</v>
      </c>
      <c r="AH26" s="11">
        <f>DT14/DT$13</f>
        <v>0.38554216867469882</v>
      </c>
      <c r="AI26" s="17"/>
      <c r="AK26" s="2"/>
      <c r="AL26" s="2"/>
    </row>
    <row r="27" spans="1:125" ht="13.5" customHeight="1" x14ac:dyDescent="0.2">
      <c r="A27" s="16"/>
      <c r="E27" s="1" t="s">
        <v>60</v>
      </c>
      <c r="F27" s="11">
        <f>IF(AN13&gt;0,(AN15/AN13),"")</f>
        <v>0.31343283582089554</v>
      </c>
      <c r="G27" s="11">
        <f>IF(AQ13&gt;0,(AQ15/AQ13),"")</f>
        <v>0.41618497109826591</v>
      </c>
      <c r="H27" s="11">
        <f>IF(AT13&gt;0,(AT15/AT13),"")</f>
        <v>0.38947368421052631</v>
      </c>
      <c r="I27" s="11">
        <f>IF(AW13&gt;0,(AW15/AW13),"")</f>
        <v>0.42441860465116277</v>
      </c>
      <c r="J27" s="11">
        <f>IF(AZ13&gt;0,(AZ15/AZ13),"")</f>
        <v>0.36315789473684212</v>
      </c>
      <c r="K27" s="11">
        <f>IF(BC13&gt;0,(BC15/BC13),"")</f>
        <v>0.30726256983240224</v>
      </c>
      <c r="L27" s="11">
        <f>IF(BF13&gt;0,(BF15/BF13),"")</f>
        <v>0.42261904761904762</v>
      </c>
      <c r="M27" s="11">
        <f>IF(BI13&gt;0,(BI15/BI13),"")</f>
        <v>0.43046357615894038</v>
      </c>
      <c r="N27" s="11">
        <f>IF(BL13&gt;0,(BL15/BL13),"")</f>
        <v>0.44285714285714284</v>
      </c>
      <c r="O27" s="11">
        <f>IF(BO13&gt;0,(BO15/BO13),"")</f>
        <v>0.33783783783783783</v>
      </c>
      <c r="P27" s="11">
        <f>IF(BR13&gt;0,(BR15/BR13),"")</f>
        <v>0.27777777777777779</v>
      </c>
      <c r="Q27" s="11">
        <f>IF(BU13&gt;0,(BU15/BU13),"")</f>
        <v>0.32</v>
      </c>
      <c r="R27" s="11">
        <f>IF(BX13&gt;0,(BX15/BX13),"")</f>
        <v>0.287292817679558</v>
      </c>
      <c r="S27" s="11">
        <f>IF(CA13&gt;0,(CA15/CA13),"")</f>
        <v>0.42603550295857989</v>
      </c>
      <c r="T27" s="11">
        <f>IF(CD13&gt;0,(CD15/CD13),"")</f>
        <v>0.26785714285714285</v>
      </c>
      <c r="U27" s="11">
        <f>IF(CG13&gt;0,(CG15/CG13),"")</f>
        <v>0.33796296296296297</v>
      </c>
      <c r="V27" s="11">
        <f>IF(CJ13&gt;0,(CJ15/CJ13),"")</f>
        <v>0.27403846153846156</v>
      </c>
      <c r="W27" s="11">
        <f>CM15/CM$13</f>
        <v>0.36752136752136755</v>
      </c>
      <c r="X27" s="11">
        <f>CP15/CP$13</f>
        <v>0.29615384615384616</v>
      </c>
      <c r="Y27" s="11">
        <f>CS15/CS$13</f>
        <v>0.34</v>
      </c>
      <c r="Z27" s="11">
        <f>CV15/CV$13</f>
        <v>0.33195020746887965</v>
      </c>
      <c r="AA27" s="11">
        <f>CY15/CY$13</f>
        <v>0.36752136752136755</v>
      </c>
      <c r="AB27" s="11">
        <f>DB15/DB$13</f>
        <v>0.35789473684210527</v>
      </c>
      <c r="AC27" s="11">
        <f>DE15/DE$13</f>
        <v>0.39857651245551601</v>
      </c>
      <c r="AD27" s="11">
        <f>DH15/DH$13</f>
        <v>0.39067055393586003</v>
      </c>
      <c r="AE27" s="11">
        <f>DK15/DK$13</f>
        <v>0.35428571428571426</v>
      </c>
      <c r="AF27" s="11">
        <f>DN15/DN$13</f>
        <v>0.28353658536585363</v>
      </c>
      <c r="AG27" s="11">
        <f t="shared" ref="AG27:AG28" si="49">DQ15/DQ$13</f>
        <v>0.30935251798561153</v>
      </c>
      <c r="AH27" s="11">
        <f>DT15/DT$13</f>
        <v>0.30923694779116467</v>
      </c>
      <c r="AI27" s="17"/>
      <c r="AK27" s="2"/>
      <c r="AL27" s="2"/>
    </row>
    <row r="28" spans="1:125" ht="13.5" customHeight="1" x14ac:dyDescent="0.2">
      <c r="A28" s="16"/>
      <c r="E28" s="1" t="s">
        <v>61</v>
      </c>
      <c r="F28" s="13">
        <f>IF(AN13&gt;0,(AN16/AN13),"")</f>
        <v>9.7014925373134331E-2</v>
      </c>
      <c r="G28" s="13">
        <f>IF(AQ13&gt;0,(AQ16/AQ13),"")</f>
        <v>7.5144508670520235E-2</v>
      </c>
      <c r="H28" s="13">
        <f>IF(AT13&gt;0,(AT16/AT13),"")</f>
        <v>8.4210526315789472E-2</v>
      </c>
      <c r="I28" s="13">
        <f>IF(AW13&gt;0,(AW16/AW13),"")</f>
        <v>0.12209302325581395</v>
      </c>
      <c r="J28" s="13">
        <f>IF(AZ13&gt;0,(AZ16/AZ13),"")</f>
        <v>5.2631578947368418E-2</v>
      </c>
      <c r="K28" s="13">
        <f>IF(BC13&gt;0,(BC16/BC13),"")</f>
        <v>6.7039106145251395E-2</v>
      </c>
      <c r="L28" s="13">
        <f>IF(BF13&gt;0,(BF16/BF13),"")</f>
        <v>7.1428571428571425E-2</v>
      </c>
      <c r="M28" s="13">
        <f>IF(BI13&gt;0,(BI16/BI13),"")</f>
        <v>9.2715231788079472E-2</v>
      </c>
      <c r="N28" s="13">
        <f>IF(BL13&gt;0,(BL16/BL13),"")</f>
        <v>1.4285714285714285E-2</v>
      </c>
      <c r="O28" s="13">
        <f>IF(BO13&gt;0,(BO16/BO13),"")</f>
        <v>6.0810810810810814E-2</v>
      </c>
      <c r="P28" s="13">
        <f>IF(BR13&gt;0,(BR16/BR13),"")</f>
        <v>6.3492063492063489E-2</v>
      </c>
      <c r="Q28" s="13">
        <f>IF(BU13&gt;0,(BU16/BU13),"")</f>
        <v>4.6666666666666669E-2</v>
      </c>
      <c r="R28" s="13">
        <f>IF(BX13&gt;0,(BX16/BX13),"")</f>
        <v>6.6298342541436461E-2</v>
      </c>
      <c r="S28" s="13">
        <f>IF(CA13&gt;0,(CA16/CA13),"")</f>
        <v>3.5502958579881658E-2</v>
      </c>
      <c r="T28" s="13">
        <f>IF(CD13&gt;0,(CD16/CD13),"")</f>
        <v>5.9523809523809521E-2</v>
      </c>
      <c r="U28" s="13">
        <f>IF(CG13&gt;0,(CG16/CG13),"")</f>
        <v>6.0185185185185182E-2</v>
      </c>
      <c r="V28" s="13">
        <f>IF(CJ13&gt;0,(CJ16/CJ13),"")</f>
        <v>4.807692307692308E-2</v>
      </c>
      <c r="W28" s="13">
        <f>CM16/CM$13</f>
        <v>3.8461538461538464E-2</v>
      </c>
      <c r="X28" s="13">
        <f>CP16/CP$13</f>
        <v>9.2307692307692313E-2</v>
      </c>
      <c r="Y28" s="13">
        <f>CS16/CS$13</f>
        <v>7.1999999999999995E-2</v>
      </c>
      <c r="Z28" s="13">
        <f>CV16/CV$13</f>
        <v>7.0539419087136929E-2</v>
      </c>
      <c r="AA28" s="13">
        <f>CY16/CY$13</f>
        <v>7.6923076923076927E-2</v>
      </c>
      <c r="AB28" s="13">
        <f>DB16/DB$13</f>
        <v>6.6666666666666666E-2</v>
      </c>
      <c r="AC28" s="13">
        <f>DE16/DE$13</f>
        <v>3.5587188612099648E-2</v>
      </c>
      <c r="AD28" s="13">
        <f>DH16/DH$13</f>
        <v>7.8717201166180764E-2</v>
      </c>
      <c r="AE28" s="13">
        <f>DK16/DK$13</f>
        <v>2.8571428571428571E-2</v>
      </c>
      <c r="AF28" s="13">
        <f>DN16/DN$13</f>
        <v>4.573170731707317E-2</v>
      </c>
      <c r="AG28" s="13">
        <f t="shared" si="49"/>
        <v>6.4748201438848921E-2</v>
      </c>
      <c r="AH28" s="13">
        <f>DT16/DT$13</f>
        <v>2.4096385542168676E-2</v>
      </c>
      <c r="AI28" s="17"/>
      <c r="AK28" s="2"/>
      <c r="AL28" s="2"/>
    </row>
    <row r="29" spans="1:125" ht="13.5" customHeight="1" x14ac:dyDescent="0.2">
      <c r="A29" s="16"/>
      <c r="F29" s="11">
        <f>IF(AN13&gt;0,(AN17/AN13),"")</f>
        <v>0.52238805970149249</v>
      </c>
      <c r="G29" s="11">
        <f>IF(AQ13&gt;0,(AQ17/AQ13),"")</f>
        <v>0.63005780346820806</v>
      </c>
      <c r="H29" s="11">
        <f>IF(AT13&gt;0,(AT17/AT13),"")</f>
        <v>0.57894736842105265</v>
      </c>
      <c r="I29" s="11">
        <f>IF(AW13&gt;0,(AW17/AW13),"")</f>
        <v>0.66279069767441856</v>
      </c>
      <c r="J29" s="11">
        <f>IF(AZ13&gt;0,(AZ17/AZ13),"")</f>
        <v>0.65789473684210531</v>
      </c>
      <c r="K29" s="11">
        <f>IF(BC13&gt;0,(BC17/BC13),"")</f>
        <v>0.62011173184357538</v>
      </c>
      <c r="L29" s="11">
        <f>IF(BF13&gt;0,(BF17/BF13),"")</f>
        <v>0.63095238095238093</v>
      </c>
      <c r="M29" s="11">
        <f>IF(BI13&gt;0,(BI17/BI13),"")</f>
        <v>0.6887417218543046</v>
      </c>
      <c r="N29" s="11">
        <f>IF(BL13&gt;0,(BL17/BL13),"")</f>
        <v>0.70714285714285718</v>
      </c>
      <c r="O29" s="11">
        <f>IF(BO13&gt;0,(BO17/BO13),"")</f>
        <v>0.70270270270270274</v>
      </c>
      <c r="P29" s="11">
        <f>IF(BR13&gt;0,(BR17/BR13),"")</f>
        <v>0.61904761904761907</v>
      </c>
      <c r="Q29" s="11">
        <f>IF(BU13&gt;0,(BU17/BU13),"")</f>
        <v>0.68</v>
      </c>
      <c r="R29" s="11">
        <f>IF(BX13&gt;0,(BX17/BX13),"")</f>
        <v>0.7016574585635359</v>
      </c>
      <c r="S29" s="11">
        <f>IF(CA13&gt;0,(CA17/CA13),"")</f>
        <v>0.75147928994082835</v>
      </c>
      <c r="T29" s="11">
        <f>IF(CD13&gt;0,(CD17/CD13),"")</f>
        <v>0.74404761904761907</v>
      </c>
      <c r="U29" s="11">
        <f>IF(CG13&gt;0,(CG17/CG13),"")</f>
        <v>0.77777777777777779</v>
      </c>
      <c r="V29" s="11">
        <f>IF(CJ13&gt;0,(CJ17/CJ13),"")</f>
        <v>0.69230769230769229</v>
      </c>
      <c r="W29" s="11">
        <f>CM17/CM$13</f>
        <v>0.71367521367521369</v>
      </c>
      <c r="X29" s="11">
        <f>CP17/CP$13</f>
        <v>0.70769230769230773</v>
      </c>
      <c r="Y29" s="11">
        <f>CS17/CS$13</f>
        <v>0.73199999999999998</v>
      </c>
      <c r="Z29" s="11">
        <f>CV17/CV$13</f>
        <v>0.71784232365145229</v>
      </c>
      <c r="AA29" s="11">
        <f>CY17/CY$13</f>
        <v>0.70512820512820518</v>
      </c>
      <c r="AB29" s="11">
        <f>DB17/DB$13</f>
        <v>0.75087719298245614</v>
      </c>
      <c r="AC29" s="11">
        <f>DE17/DE$13</f>
        <v>0.70462633451957291</v>
      </c>
      <c r="AD29" s="11">
        <f>DH17/DH$13</f>
        <v>0.73177842565597673</v>
      </c>
      <c r="AE29" s="11">
        <f>DK17/DK$13</f>
        <v>0.70571428571428574</v>
      </c>
      <c r="AF29" s="11">
        <f>DN17/DN$13</f>
        <v>0.72560975609756095</v>
      </c>
      <c r="AG29" s="11">
        <f>DQ17/DQ$13</f>
        <v>0.73021582733812951</v>
      </c>
      <c r="AH29" s="11">
        <f>DT17/DT$13</f>
        <v>0.71887550200803207</v>
      </c>
      <c r="AI29" s="17"/>
      <c r="AK29" s="2"/>
      <c r="AL29" s="2"/>
    </row>
    <row r="30" spans="1:125" ht="13.5" customHeight="1" x14ac:dyDescent="0.25">
      <c r="A30" s="16"/>
      <c r="C30" s="2" t="s">
        <v>122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17"/>
      <c r="AM30" s="55" t="s">
        <v>122</v>
      </c>
      <c r="AN30" s="55"/>
      <c r="AO30" s="55"/>
      <c r="AP30" s="55"/>
      <c r="AQ30" s="55"/>
      <c r="AR30" s="55"/>
      <c r="AS30" s="55"/>
      <c r="AT30" s="55"/>
      <c r="AU30" s="55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</row>
    <row r="31" spans="1:125" ht="13.5" customHeight="1" x14ac:dyDescent="0.2">
      <c r="A31" s="16"/>
      <c r="D31" s="1" t="s">
        <v>64</v>
      </c>
      <c r="E31" s="2"/>
      <c r="F31" s="8"/>
      <c r="G31" s="8"/>
      <c r="H31" s="8"/>
      <c r="I31" s="8">
        <f>AX31</f>
        <v>17</v>
      </c>
      <c r="J31" s="8">
        <f>BA31</f>
        <v>21</v>
      </c>
      <c r="K31" s="8">
        <f>BD31</f>
        <v>15</v>
      </c>
      <c r="L31" s="8">
        <f>BG31</f>
        <v>17</v>
      </c>
      <c r="M31" s="8">
        <f>BJ31</f>
        <v>15</v>
      </c>
      <c r="N31" s="8">
        <f>BM31</f>
        <v>26</v>
      </c>
      <c r="O31" s="8">
        <f>BP31</f>
        <v>18</v>
      </c>
      <c r="P31" s="8">
        <f>BS31</f>
        <v>31</v>
      </c>
      <c r="Q31" s="8">
        <f>BV31</f>
        <v>24</v>
      </c>
      <c r="R31" s="8">
        <f>BY31</f>
        <v>23</v>
      </c>
      <c r="S31" s="8">
        <f>CB31</f>
        <v>25</v>
      </c>
      <c r="T31" s="8">
        <f t="shared" ref="T31" si="50">CE31</f>
        <v>32</v>
      </c>
      <c r="U31" s="8">
        <f>CH31</f>
        <v>44</v>
      </c>
      <c r="V31" s="8">
        <f>CK31</f>
        <v>38</v>
      </c>
      <c r="W31" s="8">
        <f>CN31</f>
        <v>51</v>
      </c>
      <c r="X31" s="8">
        <f>CQ31</f>
        <v>49</v>
      </c>
      <c r="Y31" s="8">
        <f>CT31</f>
        <v>48</v>
      </c>
      <c r="Z31" s="8">
        <f>CW31</f>
        <v>43</v>
      </c>
      <c r="AA31" s="8">
        <f>CZ31</f>
        <v>37</v>
      </c>
      <c r="AB31" s="8">
        <f>DC31</f>
        <v>51</v>
      </c>
      <c r="AC31" s="8">
        <f>DF31</f>
        <v>31</v>
      </c>
      <c r="AD31" s="8">
        <f>DI31</f>
        <v>44</v>
      </c>
      <c r="AE31" s="8">
        <f>DL31</f>
        <v>40</v>
      </c>
      <c r="AF31" s="8">
        <f>DO31</f>
        <v>50</v>
      </c>
      <c r="AG31" s="8">
        <f>DR31</f>
        <v>41</v>
      </c>
      <c r="AH31" s="8">
        <f>DU31</f>
        <v>35</v>
      </c>
      <c r="AI31" s="9"/>
      <c r="AJ31" s="8"/>
      <c r="AK31" s="1" t="s">
        <v>64</v>
      </c>
      <c r="AM31" s="26"/>
      <c r="AN31" s="26"/>
      <c r="AO31" s="26"/>
      <c r="AP31" s="26"/>
      <c r="AQ31" s="26"/>
      <c r="AR31" s="26"/>
      <c r="AS31" s="26"/>
      <c r="AT31" s="26"/>
      <c r="AU31" s="26"/>
      <c r="AV31" s="26">
        <v>16</v>
      </c>
      <c r="AW31" s="26">
        <v>1</v>
      </c>
      <c r="AX31" s="26">
        <f>AV31+AW31</f>
        <v>17</v>
      </c>
      <c r="AY31" s="26">
        <v>10</v>
      </c>
      <c r="AZ31" s="26">
        <v>11</v>
      </c>
      <c r="BA31" s="26">
        <f>AY31+AZ31</f>
        <v>21</v>
      </c>
      <c r="BB31" s="26">
        <v>14</v>
      </c>
      <c r="BC31" s="26">
        <v>1</v>
      </c>
      <c r="BD31" s="26">
        <f>BB31+BC31</f>
        <v>15</v>
      </c>
      <c r="BE31" s="26">
        <v>14</v>
      </c>
      <c r="BF31" s="26">
        <v>3</v>
      </c>
      <c r="BG31" s="26">
        <f>BE31+BF31</f>
        <v>17</v>
      </c>
      <c r="BH31" s="26">
        <v>10</v>
      </c>
      <c r="BI31" s="26">
        <v>5</v>
      </c>
      <c r="BJ31" s="26">
        <f>BH31+BI31</f>
        <v>15</v>
      </c>
      <c r="BK31" s="26">
        <v>21</v>
      </c>
      <c r="BL31" s="26">
        <v>5</v>
      </c>
      <c r="BM31" s="26">
        <f>BK31+BL31</f>
        <v>26</v>
      </c>
      <c r="BN31" s="26">
        <v>11</v>
      </c>
      <c r="BO31" s="26">
        <v>7</v>
      </c>
      <c r="BP31" s="26">
        <f>BN31+BO31</f>
        <v>18</v>
      </c>
      <c r="BQ31" s="26">
        <v>24</v>
      </c>
      <c r="BR31" s="26">
        <v>7</v>
      </c>
      <c r="BS31" s="26">
        <f>BQ31+BR31</f>
        <v>31</v>
      </c>
      <c r="BT31" s="26">
        <v>19</v>
      </c>
      <c r="BU31" s="26">
        <v>5</v>
      </c>
      <c r="BV31" s="26">
        <f>BT31+BU31</f>
        <v>24</v>
      </c>
      <c r="BW31" s="26">
        <v>18</v>
      </c>
      <c r="BX31" s="26">
        <v>5</v>
      </c>
      <c r="BY31" s="26">
        <f>BW31+BX31</f>
        <v>23</v>
      </c>
      <c r="BZ31" s="26">
        <v>14</v>
      </c>
      <c r="CA31" s="26">
        <v>11</v>
      </c>
      <c r="CB31" s="26">
        <f>BZ31+CA31</f>
        <v>25</v>
      </c>
      <c r="CC31" s="26">
        <v>23</v>
      </c>
      <c r="CD31" s="26">
        <v>9</v>
      </c>
      <c r="CE31" s="26">
        <f>CC31+CD31</f>
        <v>32</v>
      </c>
      <c r="CF31" s="26">
        <v>29</v>
      </c>
      <c r="CG31" s="26">
        <v>15</v>
      </c>
      <c r="CH31" s="26">
        <f>CF31+CG31</f>
        <v>44</v>
      </c>
      <c r="CI31" s="26">
        <v>24</v>
      </c>
      <c r="CJ31" s="26">
        <v>14</v>
      </c>
      <c r="CK31" s="26">
        <f>CI31+CJ31</f>
        <v>38</v>
      </c>
      <c r="CL31" s="26">
        <v>35</v>
      </c>
      <c r="CM31" s="26">
        <v>16</v>
      </c>
      <c r="CN31" s="26">
        <f>CL31+CM31</f>
        <v>51</v>
      </c>
      <c r="CO31" s="26">
        <v>42</v>
      </c>
      <c r="CP31" s="26">
        <v>7</v>
      </c>
      <c r="CQ31" s="26">
        <f>CO31+CP31</f>
        <v>49</v>
      </c>
      <c r="CR31" s="26">
        <v>35</v>
      </c>
      <c r="CS31" s="26">
        <v>13</v>
      </c>
      <c r="CT31" s="26">
        <f>CR31+CS31</f>
        <v>48</v>
      </c>
      <c r="CU31" s="26">
        <v>33</v>
      </c>
      <c r="CV31" s="26">
        <v>10</v>
      </c>
      <c r="CW31" s="26">
        <f>CU31+CV31</f>
        <v>43</v>
      </c>
      <c r="CX31" s="26">
        <v>30</v>
      </c>
      <c r="CY31" s="26">
        <v>7</v>
      </c>
      <c r="CZ31" s="26">
        <f>CX31+CY31</f>
        <v>37</v>
      </c>
      <c r="DA31" s="26">
        <v>38</v>
      </c>
      <c r="DB31" s="26">
        <v>13</v>
      </c>
      <c r="DC31" s="26">
        <f>DA31+DB31</f>
        <v>51</v>
      </c>
      <c r="DD31" s="26">
        <v>25</v>
      </c>
      <c r="DE31" s="26">
        <v>6</v>
      </c>
      <c r="DF31" s="26">
        <f>DD31+DE31</f>
        <v>31</v>
      </c>
      <c r="DG31" s="26">
        <v>31</v>
      </c>
      <c r="DH31" s="26">
        <v>13</v>
      </c>
      <c r="DI31" s="26">
        <f>DG31+DH31</f>
        <v>44</v>
      </c>
      <c r="DJ31" s="26">
        <v>25</v>
      </c>
      <c r="DK31" s="26">
        <v>15</v>
      </c>
      <c r="DL31" s="26">
        <f>DJ31+DK31</f>
        <v>40</v>
      </c>
      <c r="DM31" s="26">
        <v>40</v>
      </c>
      <c r="DN31" s="26">
        <v>10</v>
      </c>
      <c r="DO31" s="26">
        <f>DM31+DN31</f>
        <v>50</v>
      </c>
      <c r="DP31" s="26">
        <v>34</v>
      </c>
      <c r="DQ31" s="26">
        <v>7</v>
      </c>
      <c r="DR31" s="26">
        <f>DP31+DQ31</f>
        <v>41</v>
      </c>
      <c r="DS31" s="26">
        <v>26</v>
      </c>
      <c r="DT31" s="26">
        <v>9</v>
      </c>
      <c r="DU31" s="26">
        <f>DS31+DT31</f>
        <v>35</v>
      </c>
    </row>
    <row r="32" spans="1:125" ht="13.5" customHeight="1" x14ac:dyDescent="0.2">
      <c r="A32" s="16"/>
      <c r="D32" s="11" t="s">
        <v>58</v>
      </c>
      <c r="E32" s="1" t="s">
        <v>59</v>
      </c>
      <c r="F32" s="11" t="str">
        <f>IF(AO31&gt;0,(AO32/AO31),"")</f>
        <v/>
      </c>
      <c r="G32" s="11" t="str">
        <f>IF(AR31&gt;0,(AR32/AR31),"")</f>
        <v/>
      </c>
      <c r="H32" s="11" t="str">
        <f>IF(AU31&gt;0,(AU32/AU31),"")</f>
        <v/>
      </c>
      <c r="I32" s="11">
        <f>IF(AX31&gt;0,(AX32/AX31),"")</f>
        <v>0</v>
      </c>
      <c r="J32" s="11">
        <f>IF(BA31&gt;0,(BA32/BA31),"")</f>
        <v>0.14285714285714285</v>
      </c>
      <c r="K32" s="11">
        <f>IF(BD31&gt;0,(BD32/BD31),"")</f>
        <v>6.6666666666666666E-2</v>
      </c>
      <c r="L32" s="11">
        <f>IF(BG31&gt;0,(BG32/BG31),"")</f>
        <v>5.8823529411764705E-2</v>
      </c>
      <c r="M32" s="11">
        <f>IF(BJ31&gt;0,(BJ32/BJ31),"")</f>
        <v>6.6666666666666666E-2</v>
      </c>
      <c r="N32" s="11">
        <f>IF(BM31&gt;0,(BM32/BM31),"")</f>
        <v>3.8461538461538464E-2</v>
      </c>
      <c r="O32" s="11">
        <f>IF(BP31&gt;0,(BP32/BP31),"")</f>
        <v>0.22222222222222221</v>
      </c>
      <c r="P32" s="11">
        <f>IF(BS31&gt;0,(BS32/BS31),"")</f>
        <v>3.2258064516129031E-2</v>
      </c>
      <c r="Q32" s="11">
        <f>IF(BV31&gt;0,(BV32/BV31),"")</f>
        <v>8.3333333333333329E-2</v>
      </c>
      <c r="R32" s="11">
        <f>IF(BY31&gt;0,(BY32/BY31),"")</f>
        <v>4.3478260869565216E-2</v>
      </c>
      <c r="S32" s="11">
        <f>IF(CB31&gt;0,(CB32/CB31),"")</f>
        <v>0.04</v>
      </c>
      <c r="T32" s="11">
        <f t="shared" ref="T32" si="51">IF(CE31&gt;0,(CE32/CE31),"")</f>
        <v>9.375E-2</v>
      </c>
      <c r="U32" s="11">
        <f>IF(CH31&gt;0,(CH32/CH31),"")</f>
        <v>0.18181818181818182</v>
      </c>
      <c r="V32" s="11">
        <f>IF(CK31&gt;0,(CK32/CK31),"")</f>
        <v>2.6315789473684209E-2</v>
      </c>
      <c r="W32" s="11">
        <f>CN32/CN$31</f>
        <v>7.8431372549019607E-2</v>
      </c>
      <c r="X32" s="11">
        <f>CQ32/CQ$31</f>
        <v>6.1224489795918366E-2</v>
      </c>
      <c r="Y32" s="11">
        <f>CT32/CT$31</f>
        <v>8.3333333333333329E-2</v>
      </c>
      <c r="Z32" s="11">
        <f>CW32/CW$31</f>
        <v>0.13953488372093023</v>
      </c>
      <c r="AA32" s="11">
        <f>CZ32/CZ$31</f>
        <v>8.1081081081081086E-2</v>
      </c>
      <c r="AB32" s="11">
        <f>DC32/DC$31</f>
        <v>7.8431372549019607E-2</v>
      </c>
      <c r="AC32" s="11">
        <f>DF32/DF$31</f>
        <v>9.6774193548387094E-2</v>
      </c>
      <c r="AD32" s="11">
        <f>DI32/DI$31</f>
        <v>0.11363636363636363</v>
      </c>
      <c r="AE32" s="11">
        <f>DL32/DL$31</f>
        <v>0.1</v>
      </c>
      <c r="AF32" s="11">
        <f>DO32/DO$31</f>
        <v>0.06</v>
      </c>
      <c r="AG32" s="11">
        <f>DR32/DR$31</f>
        <v>0.1951219512195122</v>
      </c>
      <c r="AH32" s="11">
        <f>DU32/DU$31</f>
        <v>0.2</v>
      </c>
      <c r="AI32" s="17"/>
      <c r="AK32" s="11" t="s">
        <v>58</v>
      </c>
      <c r="AL32" s="1" t="s">
        <v>59</v>
      </c>
      <c r="AM32" s="26"/>
      <c r="AN32" s="26"/>
      <c r="AO32" s="26"/>
      <c r="AP32" s="26"/>
      <c r="AQ32" s="26"/>
      <c r="AR32" s="26"/>
      <c r="AS32" s="26"/>
      <c r="AT32" s="26"/>
      <c r="AU32" s="26"/>
      <c r="AV32" s="26">
        <v>0</v>
      </c>
      <c r="AW32" s="26">
        <v>0</v>
      </c>
      <c r="AX32" s="26">
        <f t="shared" ref="AX32:AX34" si="52">AV32+AW32</f>
        <v>0</v>
      </c>
      <c r="AY32" s="26">
        <v>1</v>
      </c>
      <c r="AZ32" s="26">
        <v>2</v>
      </c>
      <c r="BA32" s="26">
        <f t="shared" ref="BA32:BA34" si="53">AY32+AZ32</f>
        <v>3</v>
      </c>
      <c r="BB32" s="26">
        <v>1</v>
      </c>
      <c r="BC32" s="26">
        <v>0</v>
      </c>
      <c r="BD32" s="26">
        <f t="shared" ref="BD32:BD34" si="54">BB32+BC32</f>
        <v>1</v>
      </c>
      <c r="BE32" s="26">
        <v>1</v>
      </c>
      <c r="BF32" s="26">
        <v>0</v>
      </c>
      <c r="BG32" s="26">
        <f t="shared" ref="BG32:BG34" si="55">BE32+BF32</f>
        <v>1</v>
      </c>
      <c r="BH32" s="26">
        <v>1</v>
      </c>
      <c r="BI32" s="26">
        <v>0</v>
      </c>
      <c r="BJ32" s="26">
        <f t="shared" ref="BJ32:BJ34" si="56">BH32+BI32</f>
        <v>1</v>
      </c>
      <c r="BK32" s="26">
        <v>1</v>
      </c>
      <c r="BL32" s="26">
        <v>0</v>
      </c>
      <c r="BM32" s="26">
        <f t="shared" ref="BM32:BM34" si="57">BK32+BL32</f>
        <v>1</v>
      </c>
      <c r="BN32" s="26">
        <v>2</v>
      </c>
      <c r="BO32" s="26">
        <v>2</v>
      </c>
      <c r="BP32" s="26">
        <f t="shared" ref="BP32:BP34" si="58">BN32+BO32</f>
        <v>4</v>
      </c>
      <c r="BQ32" s="26">
        <v>1</v>
      </c>
      <c r="BR32" s="26">
        <v>0</v>
      </c>
      <c r="BS32" s="26">
        <f>BQ32+BR32</f>
        <v>1</v>
      </c>
      <c r="BT32" s="26">
        <v>0</v>
      </c>
      <c r="BU32" s="26">
        <v>2</v>
      </c>
      <c r="BV32" s="26">
        <f t="shared" ref="BV32:BV34" si="59">BT32+BU32</f>
        <v>2</v>
      </c>
      <c r="BW32" s="26">
        <v>1</v>
      </c>
      <c r="BX32" s="26">
        <v>0</v>
      </c>
      <c r="BY32" s="26">
        <f t="shared" ref="BY32:BY34" si="60">BW32+BX32</f>
        <v>1</v>
      </c>
      <c r="BZ32" s="26">
        <v>1</v>
      </c>
      <c r="CA32" s="26">
        <v>0</v>
      </c>
      <c r="CB32" s="26">
        <f t="shared" ref="CB32:CB34" si="61">BZ32+CA32</f>
        <v>1</v>
      </c>
      <c r="CC32" s="26">
        <v>1</v>
      </c>
      <c r="CD32" s="26">
        <v>2</v>
      </c>
      <c r="CE32" s="26">
        <f t="shared" ref="CE32:CE34" si="62">CC32+CD32</f>
        <v>3</v>
      </c>
      <c r="CF32" s="26">
        <v>4</v>
      </c>
      <c r="CG32" s="26">
        <v>4</v>
      </c>
      <c r="CH32" s="26">
        <f t="shared" ref="CH32:CH34" si="63">CF32+CG32</f>
        <v>8</v>
      </c>
      <c r="CI32" s="26">
        <v>0</v>
      </c>
      <c r="CJ32" s="26">
        <v>1</v>
      </c>
      <c r="CK32" s="26">
        <f t="shared" ref="CK32:CK34" si="64">CI32+CJ32</f>
        <v>1</v>
      </c>
      <c r="CL32" s="26">
        <v>1</v>
      </c>
      <c r="CM32" s="26">
        <v>3</v>
      </c>
      <c r="CN32" s="26">
        <f t="shared" ref="CN32" si="65">CL32+CM32</f>
        <v>4</v>
      </c>
      <c r="CO32" s="26">
        <v>2</v>
      </c>
      <c r="CP32" s="26">
        <v>1</v>
      </c>
      <c r="CQ32" s="26">
        <f t="shared" ref="CQ32" si="66">CO32+CP32</f>
        <v>3</v>
      </c>
      <c r="CR32" s="26">
        <v>3</v>
      </c>
      <c r="CS32" s="26">
        <v>1</v>
      </c>
      <c r="CT32" s="26">
        <f t="shared" ref="CT32" si="67">CR32+CS32</f>
        <v>4</v>
      </c>
      <c r="CU32" s="26">
        <v>4</v>
      </c>
      <c r="CV32" s="26">
        <v>2</v>
      </c>
      <c r="CW32" s="26">
        <f t="shared" ref="CW32" si="68">CU32+CV32</f>
        <v>6</v>
      </c>
      <c r="CX32" s="26">
        <v>2</v>
      </c>
      <c r="CY32" s="26">
        <v>1</v>
      </c>
      <c r="CZ32" s="26">
        <f t="shared" ref="CZ32" si="69">CX32+CY32</f>
        <v>3</v>
      </c>
      <c r="DA32" s="26">
        <v>2</v>
      </c>
      <c r="DB32" s="26">
        <v>2</v>
      </c>
      <c r="DC32" s="26">
        <f t="shared" ref="DC32" si="70">DA32+DB32</f>
        <v>4</v>
      </c>
      <c r="DD32" s="26">
        <v>2</v>
      </c>
      <c r="DE32" s="26">
        <v>1</v>
      </c>
      <c r="DF32" s="26">
        <f t="shared" ref="DF32" si="71">DD32+DE32</f>
        <v>3</v>
      </c>
      <c r="DG32" s="26">
        <v>4</v>
      </c>
      <c r="DH32" s="26">
        <v>1</v>
      </c>
      <c r="DI32" s="26">
        <f t="shared" ref="DI32" si="72">DG32+DH32</f>
        <v>5</v>
      </c>
      <c r="DJ32" s="26">
        <v>4</v>
      </c>
      <c r="DK32" s="26">
        <v>0</v>
      </c>
      <c r="DL32" s="26">
        <f t="shared" ref="DL32" si="73">DJ32+DK32</f>
        <v>4</v>
      </c>
      <c r="DM32" s="26">
        <v>1</v>
      </c>
      <c r="DN32" s="26">
        <v>2</v>
      </c>
      <c r="DO32" s="26">
        <f t="shared" ref="DO32" si="74">DM32+DN32</f>
        <v>3</v>
      </c>
      <c r="DP32" s="26">
        <v>5</v>
      </c>
      <c r="DQ32" s="26">
        <v>3</v>
      </c>
      <c r="DR32" s="26">
        <f t="shared" ref="DR32" si="75">DP32+DQ32</f>
        <v>8</v>
      </c>
      <c r="DS32" s="26">
        <v>5</v>
      </c>
      <c r="DT32" s="26">
        <v>2</v>
      </c>
      <c r="DU32" s="26">
        <f t="shared" ref="DU32" si="76">DS32+DT32</f>
        <v>7</v>
      </c>
    </row>
    <row r="33" spans="1:125" ht="13.5" customHeight="1" x14ac:dyDescent="0.2">
      <c r="A33" s="16"/>
      <c r="E33" s="1" t="s">
        <v>60</v>
      </c>
      <c r="F33" s="11" t="str">
        <f>IF(AO31&gt;0,(AO33/AO31),"")</f>
        <v/>
      </c>
      <c r="G33" s="11" t="str">
        <f>IF(AR31&gt;0,(AR33/AR31),"")</f>
        <v/>
      </c>
      <c r="H33" s="11" t="str">
        <f>IF(AU31&gt;0,(AU33/AU31),"")</f>
        <v/>
      </c>
      <c r="I33" s="11">
        <f>IF(AX31&gt;0,(AX33/AX31),"")</f>
        <v>0.11764705882352941</v>
      </c>
      <c r="J33" s="11">
        <f>IF(BA31&gt;0,(BA33/BA31),"")</f>
        <v>0.33333333333333331</v>
      </c>
      <c r="K33" s="11">
        <f>IF(BD31&gt;0,(BD33/BD31),"")</f>
        <v>0.13333333333333333</v>
      </c>
      <c r="L33" s="11">
        <f>IF(BG31&gt;0,(BG33/BG31),"")</f>
        <v>0.41176470588235292</v>
      </c>
      <c r="M33" s="11">
        <f>IF(BJ31&gt;0,(BJ33/BJ31),"")</f>
        <v>0.26666666666666666</v>
      </c>
      <c r="N33" s="11">
        <f>IF(BM31&gt;0,(BM33/BM31),"")</f>
        <v>0.26923076923076922</v>
      </c>
      <c r="O33" s="11">
        <f>IF(BP31&gt;0,(BP33/BP31),"")</f>
        <v>0.16666666666666666</v>
      </c>
      <c r="P33" s="11">
        <f>IF(BS31&gt;0,(BS33/BS31),"")</f>
        <v>0.35483870967741937</v>
      </c>
      <c r="Q33" s="11">
        <f>IF(BV31&gt;0,(BV33/BV31),"")</f>
        <v>0.5</v>
      </c>
      <c r="R33" s="11">
        <f>IF(BY31&gt;0,(BY33/BY31),"")</f>
        <v>0.21739130434782608</v>
      </c>
      <c r="S33" s="11">
        <f>IF(CB31&gt;0,(CB33/CB31),"")</f>
        <v>0.44</v>
      </c>
      <c r="T33" s="11">
        <f t="shared" ref="T33" si="77">IF(CE31&gt;0,(CE33/CE31),"")</f>
        <v>0.21875</v>
      </c>
      <c r="U33" s="11">
        <f>IF(CH31&gt;0,(CH33/CH31),"")</f>
        <v>0.15909090909090909</v>
      </c>
      <c r="V33" s="11">
        <f>IF(CK31&gt;0,(CK33/CK31),"")</f>
        <v>0.42105263157894735</v>
      </c>
      <c r="W33" s="11">
        <f t="shared" ref="W33:W35" si="78">CN33/CN$31</f>
        <v>0.25490196078431371</v>
      </c>
      <c r="X33" s="11">
        <f>CQ33/CQ$31</f>
        <v>0.26530612244897961</v>
      </c>
      <c r="Y33" s="11">
        <f t="shared" ref="Y33:Y35" si="79">CT33/CT$31</f>
        <v>0.20833333333333334</v>
      </c>
      <c r="Z33" s="11">
        <f>CW33/CW$31</f>
        <v>0.27906976744186046</v>
      </c>
      <c r="AA33" s="11">
        <f>CZ33/CZ$31</f>
        <v>0.21621621621621623</v>
      </c>
      <c r="AB33" s="11">
        <f>DC33/DC$31</f>
        <v>0.19607843137254902</v>
      </c>
      <c r="AC33" s="11">
        <f>DF33/DF$31</f>
        <v>0.22580645161290322</v>
      </c>
      <c r="AD33" s="11">
        <f>DI33/DI$31</f>
        <v>0.11363636363636363</v>
      </c>
      <c r="AE33" s="11">
        <f>DL33/DL$31</f>
        <v>0.375</v>
      </c>
      <c r="AF33" s="11">
        <f>DO33/DO$31</f>
        <v>0.28000000000000003</v>
      </c>
      <c r="AG33" s="11">
        <f t="shared" ref="AG33:AG34" si="80">DR33/DR$31</f>
        <v>0.17073170731707318</v>
      </c>
      <c r="AH33" s="11">
        <f>DU33/DU$31</f>
        <v>0.37142857142857144</v>
      </c>
      <c r="AI33" s="17"/>
      <c r="AL33" s="1" t="s">
        <v>60</v>
      </c>
      <c r="AM33" s="26"/>
      <c r="AN33" s="26"/>
      <c r="AO33" s="26"/>
      <c r="AP33" s="26"/>
      <c r="AQ33" s="26"/>
      <c r="AR33" s="26"/>
      <c r="AS33" s="26"/>
      <c r="AT33" s="26"/>
      <c r="AU33" s="26"/>
      <c r="AV33" s="26">
        <v>2</v>
      </c>
      <c r="AW33" s="26">
        <v>0</v>
      </c>
      <c r="AX33" s="26">
        <f t="shared" si="52"/>
        <v>2</v>
      </c>
      <c r="AY33" s="26">
        <v>4</v>
      </c>
      <c r="AZ33" s="26">
        <v>3</v>
      </c>
      <c r="BA33" s="26">
        <f t="shared" si="53"/>
        <v>7</v>
      </c>
      <c r="BB33" s="26">
        <v>2</v>
      </c>
      <c r="BC33" s="26">
        <v>0</v>
      </c>
      <c r="BD33" s="26">
        <f t="shared" si="54"/>
        <v>2</v>
      </c>
      <c r="BE33" s="26">
        <v>6</v>
      </c>
      <c r="BF33" s="26">
        <v>1</v>
      </c>
      <c r="BG33" s="26">
        <f t="shared" si="55"/>
        <v>7</v>
      </c>
      <c r="BH33" s="26">
        <v>2</v>
      </c>
      <c r="BI33" s="26">
        <v>2</v>
      </c>
      <c r="BJ33" s="26">
        <f t="shared" si="56"/>
        <v>4</v>
      </c>
      <c r="BK33" s="26">
        <v>5</v>
      </c>
      <c r="BL33" s="26">
        <v>2</v>
      </c>
      <c r="BM33" s="26">
        <f t="shared" si="57"/>
        <v>7</v>
      </c>
      <c r="BN33" s="26">
        <v>1</v>
      </c>
      <c r="BO33" s="26">
        <v>2</v>
      </c>
      <c r="BP33" s="26">
        <f t="shared" si="58"/>
        <v>3</v>
      </c>
      <c r="BQ33" s="26">
        <v>6</v>
      </c>
      <c r="BR33" s="26">
        <v>5</v>
      </c>
      <c r="BS33" s="26">
        <f t="shared" ref="BS33:BS34" si="81">BQ33+BR33</f>
        <v>11</v>
      </c>
      <c r="BT33" s="26">
        <v>11</v>
      </c>
      <c r="BU33" s="26">
        <v>1</v>
      </c>
      <c r="BV33" s="26">
        <f t="shared" si="59"/>
        <v>12</v>
      </c>
      <c r="BW33" s="26">
        <v>4</v>
      </c>
      <c r="BX33" s="26">
        <v>1</v>
      </c>
      <c r="BY33" s="26">
        <f t="shared" si="60"/>
        <v>5</v>
      </c>
      <c r="BZ33" s="26">
        <v>5</v>
      </c>
      <c r="CA33" s="26">
        <v>6</v>
      </c>
      <c r="CB33" s="26">
        <f t="shared" si="61"/>
        <v>11</v>
      </c>
      <c r="CC33" s="26">
        <v>6</v>
      </c>
      <c r="CD33" s="26">
        <v>1</v>
      </c>
      <c r="CE33" s="26">
        <f t="shared" si="62"/>
        <v>7</v>
      </c>
      <c r="CF33" s="26">
        <v>3</v>
      </c>
      <c r="CG33" s="26">
        <v>4</v>
      </c>
      <c r="CH33" s="26">
        <f t="shared" si="63"/>
        <v>7</v>
      </c>
      <c r="CI33" s="26">
        <v>13</v>
      </c>
      <c r="CJ33" s="26">
        <v>3</v>
      </c>
      <c r="CK33" s="26">
        <f t="shared" si="64"/>
        <v>16</v>
      </c>
      <c r="CL33" s="26">
        <v>10</v>
      </c>
      <c r="CM33" s="26">
        <v>3</v>
      </c>
      <c r="CN33" s="26">
        <f>CL33+CM33</f>
        <v>13</v>
      </c>
      <c r="CO33" s="26">
        <v>11</v>
      </c>
      <c r="CP33" s="26">
        <v>2</v>
      </c>
      <c r="CQ33" s="26">
        <f>CO33+CP33</f>
        <v>13</v>
      </c>
      <c r="CR33" s="26">
        <v>6</v>
      </c>
      <c r="CS33" s="26">
        <v>4</v>
      </c>
      <c r="CT33" s="26">
        <f>CR33+CS33</f>
        <v>10</v>
      </c>
      <c r="CU33" s="26">
        <v>9</v>
      </c>
      <c r="CV33" s="26">
        <v>3</v>
      </c>
      <c r="CW33" s="26">
        <f>CU33+CV33</f>
        <v>12</v>
      </c>
      <c r="CX33" s="26">
        <v>5</v>
      </c>
      <c r="CY33" s="26">
        <v>3</v>
      </c>
      <c r="CZ33" s="26">
        <f>CX33+CY33</f>
        <v>8</v>
      </c>
      <c r="DA33" s="26">
        <v>7</v>
      </c>
      <c r="DB33" s="26">
        <v>3</v>
      </c>
      <c r="DC33" s="26">
        <f>DA33+DB33</f>
        <v>10</v>
      </c>
      <c r="DD33" s="26">
        <v>6</v>
      </c>
      <c r="DE33" s="26">
        <v>1</v>
      </c>
      <c r="DF33" s="26">
        <f>DD33+DE33</f>
        <v>7</v>
      </c>
      <c r="DG33" s="26">
        <v>4</v>
      </c>
      <c r="DH33" s="26">
        <v>1</v>
      </c>
      <c r="DI33" s="26">
        <f>DG33+DH33</f>
        <v>5</v>
      </c>
      <c r="DJ33" s="26">
        <v>7</v>
      </c>
      <c r="DK33" s="26">
        <v>8</v>
      </c>
      <c r="DL33" s="26">
        <f>DJ33+DK33</f>
        <v>15</v>
      </c>
      <c r="DM33" s="26">
        <v>12</v>
      </c>
      <c r="DN33" s="26">
        <v>2</v>
      </c>
      <c r="DO33" s="26">
        <f>DM33+DN33</f>
        <v>14</v>
      </c>
      <c r="DP33" s="26">
        <v>5</v>
      </c>
      <c r="DQ33" s="26">
        <v>2</v>
      </c>
      <c r="DR33" s="26">
        <f>DP33+DQ33</f>
        <v>7</v>
      </c>
      <c r="DS33" s="26">
        <v>10</v>
      </c>
      <c r="DT33" s="26">
        <v>3</v>
      </c>
      <c r="DU33" s="26">
        <f>DS33+DT33</f>
        <v>13</v>
      </c>
    </row>
    <row r="34" spans="1:125" ht="13.5" customHeight="1" x14ac:dyDescent="0.2">
      <c r="A34" s="16"/>
      <c r="E34" s="1" t="s">
        <v>61</v>
      </c>
      <c r="F34" s="13" t="str">
        <f>IF(AO31&gt;0,(AO34/AO31),"")</f>
        <v/>
      </c>
      <c r="G34" s="13" t="str">
        <f>IF(AR31&gt;0,(AR34/AR31),"")</f>
        <v/>
      </c>
      <c r="H34" s="13" t="str">
        <f>IF(AU31&gt;0,(AU34/AU31),"")</f>
        <v/>
      </c>
      <c r="I34" s="13">
        <f>IF(AX31&gt;0,(AX34/AX31),"")</f>
        <v>0.23529411764705882</v>
      </c>
      <c r="J34" s="13">
        <f>IF(BA31&gt;0,(BA34/BA31),"")</f>
        <v>9.5238095238095233E-2</v>
      </c>
      <c r="K34" s="13">
        <f>IF(BD31&gt;0,(BD34/BD31),"")</f>
        <v>0.2</v>
      </c>
      <c r="L34" s="13">
        <f>IF(BG31&gt;0,(BG34/BG31),"")</f>
        <v>0.23529411764705882</v>
      </c>
      <c r="M34" s="13">
        <f>IF(BJ31&gt;0,(BJ34/BJ31),"")</f>
        <v>0.4</v>
      </c>
      <c r="N34" s="13">
        <f>IF(BM31&gt;0,(BM34/BM31),"")</f>
        <v>0.11538461538461539</v>
      </c>
      <c r="O34" s="13">
        <f>IF(BP31&gt;0,(BP34/BP31),"")</f>
        <v>0.33333333333333331</v>
      </c>
      <c r="P34" s="13">
        <f>IF(BS31&gt;0,(BS34/BS31),"")</f>
        <v>0.25806451612903225</v>
      </c>
      <c r="Q34" s="13">
        <f>IF(BV31&gt;0,(BV34/BV31),"")</f>
        <v>8.3333333333333329E-2</v>
      </c>
      <c r="R34" s="13">
        <f>IF(BY31&gt;0,(BY34/BY31),"")</f>
        <v>0.34782608695652173</v>
      </c>
      <c r="S34" s="13">
        <f>IF(CB31&gt;0,(CB34/CB31),"")</f>
        <v>0.04</v>
      </c>
      <c r="T34" s="13">
        <f t="shared" ref="T34" si="82">IF(CE31&gt;0,(CE34/CE31),"")</f>
        <v>9.375E-2</v>
      </c>
      <c r="U34" s="13">
        <f>IF(CH31&gt;0,(CH34/CH31),"")</f>
        <v>0.18181818181818182</v>
      </c>
      <c r="V34" s="13">
        <f>IF(CK31&gt;0,(CK34/CK31),"")</f>
        <v>0.13157894736842105</v>
      </c>
      <c r="W34" s="13">
        <f t="shared" si="78"/>
        <v>0.15686274509803921</v>
      </c>
      <c r="X34" s="13">
        <f>CQ34/CQ$31</f>
        <v>0.12244897959183673</v>
      </c>
      <c r="Y34" s="13">
        <f t="shared" si="79"/>
        <v>0.125</v>
      </c>
      <c r="Z34" s="13">
        <f>CW34/CW$31</f>
        <v>6.9767441860465115E-2</v>
      </c>
      <c r="AA34" s="13">
        <f>CZ34/CZ$31</f>
        <v>0.1891891891891892</v>
      </c>
      <c r="AB34" s="13">
        <f>DC34/DC$31</f>
        <v>7.8431372549019607E-2</v>
      </c>
      <c r="AC34" s="13">
        <f>DF34/DF$31</f>
        <v>0.22580645161290322</v>
      </c>
      <c r="AD34" s="13">
        <f>DI34/DI$31</f>
        <v>6.8181818181818177E-2</v>
      </c>
      <c r="AE34" s="13">
        <f>DL34/DL$31</f>
        <v>2.5000000000000001E-2</v>
      </c>
      <c r="AF34" s="13">
        <f>DO34/DO$31</f>
        <v>0.08</v>
      </c>
      <c r="AG34" s="13">
        <f t="shared" si="80"/>
        <v>0.14634146341463414</v>
      </c>
      <c r="AH34" s="13">
        <f>DU34/DU$31</f>
        <v>0.11428571428571428</v>
      </c>
      <c r="AI34" s="17"/>
      <c r="AL34" s="1" t="s">
        <v>61</v>
      </c>
      <c r="AM34" s="26"/>
      <c r="AN34" s="26"/>
      <c r="AO34" s="26"/>
      <c r="AP34" s="26"/>
      <c r="AQ34" s="26"/>
      <c r="AR34" s="26"/>
      <c r="AS34" s="26"/>
      <c r="AT34" s="26"/>
      <c r="AU34" s="26"/>
      <c r="AV34" s="26">
        <v>3</v>
      </c>
      <c r="AW34" s="26">
        <v>1</v>
      </c>
      <c r="AX34" s="26">
        <f t="shared" si="52"/>
        <v>4</v>
      </c>
      <c r="AY34" s="26">
        <v>1</v>
      </c>
      <c r="AZ34" s="26">
        <v>1</v>
      </c>
      <c r="BA34" s="26">
        <f t="shared" si="53"/>
        <v>2</v>
      </c>
      <c r="BB34" s="26">
        <v>3</v>
      </c>
      <c r="BC34" s="26">
        <v>0</v>
      </c>
      <c r="BD34" s="26">
        <f t="shared" si="54"/>
        <v>3</v>
      </c>
      <c r="BE34" s="26">
        <v>3</v>
      </c>
      <c r="BF34" s="26">
        <v>1</v>
      </c>
      <c r="BG34" s="26">
        <f t="shared" si="55"/>
        <v>4</v>
      </c>
      <c r="BH34" s="26">
        <v>4</v>
      </c>
      <c r="BI34" s="26">
        <v>2</v>
      </c>
      <c r="BJ34" s="26">
        <f t="shared" si="56"/>
        <v>6</v>
      </c>
      <c r="BK34" s="26">
        <v>3</v>
      </c>
      <c r="BL34" s="26">
        <v>0</v>
      </c>
      <c r="BM34" s="26">
        <f t="shared" si="57"/>
        <v>3</v>
      </c>
      <c r="BN34" s="26">
        <v>5</v>
      </c>
      <c r="BO34" s="26">
        <v>1</v>
      </c>
      <c r="BP34" s="26">
        <f t="shared" si="58"/>
        <v>6</v>
      </c>
      <c r="BQ34" s="26">
        <v>8</v>
      </c>
      <c r="BR34" s="26">
        <v>0</v>
      </c>
      <c r="BS34" s="26">
        <f t="shared" si="81"/>
        <v>8</v>
      </c>
      <c r="BT34" s="26">
        <v>1</v>
      </c>
      <c r="BU34" s="26">
        <v>1</v>
      </c>
      <c r="BV34" s="26">
        <f t="shared" si="59"/>
        <v>2</v>
      </c>
      <c r="BW34" s="26">
        <v>5</v>
      </c>
      <c r="BX34" s="26">
        <v>3</v>
      </c>
      <c r="BY34" s="26">
        <f t="shared" si="60"/>
        <v>8</v>
      </c>
      <c r="BZ34" s="26">
        <v>1</v>
      </c>
      <c r="CA34" s="26">
        <v>0</v>
      </c>
      <c r="CB34" s="26">
        <f t="shared" si="61"/>
        <v>1</v>
      </c>
      <c r="CC34" s="26">
        <v>1</v>
      </c>
      <c r="CD34" s="26">
        <v>2</v>
      </c>
      <c r="CE34" s="26">
        <f t="shared" si="62"/>
        <v>3</v>
      </c>
      <c r="CF34" s="26">
        <v>6</v>
      </c>
      <c r="CG34" s="26">
        <v>2</v>
      </c>
      <c r="CH34" s="26">
        <f t="shared" si="63"/>
        <v>8</v>
      </c>
      <c r="CI34" s="26">
        <v>3</v>
      </c>
      <c r="CJ34" s="26">
        <v>2</v>
      </c>
      <c r="CK34" s="26">
        <f t="shared" si="64"/>
        <v>5</v>
      </c>
      <c r="CL34" s="26">
        <v>4</v>
      </c>
      <c r="CM34" s="26">
        <v>4</v>
      </c>
      <c r="CN34" s="26">
        <f>CL34+CM34</f>
        <v>8</v>
      </c>
      <c r="CO34" s="26">
        <v>5</v>
      </c>
      <c r="CP34" s="26">
        <v>1</v>
      </c>
      <c r="CQ34" s="26">
        <f>CO34+CP34</f>
        <v>6</v>
      </c>
      <c r="CR34" s="26">
        <v>4</v>
      </c>
      <c r="CS34" s="26">
        <v>2</v>
      </c>
      <c r="CT34" s="26">
        <f>CR34+CS34</f>
        <v>6</v>
      </c>
      <c r="CU34" s="26">
        <v>2</v>
      </c>
      <c r="CV34" s="26">
        <v>1</v>
      </c>
      <c r="CW34" s="26">
        <f>CU34+CV34</f>
        <v>3</v>
      </c>
      <c r="CX34" s="26">
        <v>6</v>
      </c>
      <c r="CY34" s="26">
        <v>1</v>
      </c>
      <c r="CZ34" s="26">
        <f>CX34+CY34</f>
        <v>7</v>
      </c>
      <c r="DA34" s="26">
        <v>3</v>
      </c>
      <c r="DB34" s="26">
        <v>1</v>
      </c>
      <c r="DC34" s="26">
        <f>DA34+DB34</f>
        <v>4</v>
      </c>
      <c r="DD34" s="26">
        <v>7</v>
      </c>
      <c r="DE34" s="26">
        <v>0</v>
      </c>
      <c r="DF34" s="26">
        <f>DD34+DE34</f>
        <v>7</v>
      </c>
      <c r="DG34" s="26">
        <v>2</v>
      </c>
      <c r="DH34" s="26">
        <v>1</v>
      </c>
      <c r="DI34" s="26">
        <f>DG34+DH34</f>
        <v>3</v>
      </c>
      <c r="DJ34" s="26">
        <v>1</v>
      </c>
      <c r="DK34" s="26">
        <v>0</v>
      </c>
      <c r="DL34" s="26">
        <f>DJ34+DK34</f>
        <v>1</v>
      </c>
      <c r="DM34" s="26">
        <v>4</v>
      </c>
      <c r="DN34" s="26">
        <v>0</v>
      </c>
      <c r="DO34" s="26">
        <f>DM34+DN34</f>
        <v>4</v>
      </c>
      <c r="DP34" s="26">
        <v>6</v>
      </c>
      <c r="DQ34" s="26">
        <v>0</v>
      </c>
      <c r="DR34" s="26">
        <f>DP34+DQ34</f>
        <v>6</v>
      </c>
      <c r="DS34" s="26">
        <v>3</v>
      </c>
      <c r="DT34" s="26">
        <v>1</v>
      </c>
      <c r="DU34" s="26">
        <f>DS34+DT34</f>
        <v>4</v>
      </c>
    </row>
    <row r="35" spans="1:125" ht="13.5" customHeight="1" x14ac:dyDescent="0.2">
      <c r="A35" s="16"/>
      <c r="E35" s="2"/>
      <c r="F35" s="11" t="str">
        <f>IF(AO31&gt;0,(AO35/AO31),"")</f>
        <v/>
      </c>
      <c r="G35" s="11" t="str">
        <f>IF(AR31&gt;0,(AR35/AR31),"")</f>
        <v/>
      </c>
      <c r="H35" s="11" t="str">
        <f>IF(AU31&gt;0,(AU35/AU31),"")</f>
        <v/>
      </c>
      <c r="I35" s="11">
        <f>IF(AX31&gt;0,(AX35/AX31),"")</f>
        <v>0.35294117647058826</v>
      </c>
      <c r="J35" s="11">
        <f>IF(BA31&gt;0,(BA35/BA31),"")</f>
        <v>0.5714285714285714</v>
      </c>
      <c r="K35" s="11">
        <f>IF(BD31&gt;0,(BD35/BD31),"")</f>
        <v>0.4</v>
      </c>
      <c r="L35" s="11">
        <f>IF(BG31&gt;0,(BG35/BG31),"")</f>
        <v>0.70588235294117652</v>
      </c>
      <c r="M35" s="11">
        <f>IF(BJ31&gt;0,(BJ35/BJ31),"")</f>
        <v>0.73333333333333328</v>
      </c>
      <c r="N35" s="11">
        <f>IF(BM31&gt;0,(BM35/BM31),"")</f>
        <v>0.42307692307692307</v>
      </c>
      <c r="O35" s="11">
        <f>IF(BP31&gt;0,(BP35/BP31),"")</f>
        <v>0.72222222222222221</v>
      </c>
      <c r="P35" s="11">
        <f>IF(BS31&gt;0,(BS35/BS31),"")</f>
        <v>0.64516129032258063</v>
      </c>
      <c r="Q35" s="11">
        <f>IF(BV31&gt;0,(BV35/BV31),"")</f>
        <v>0.66666666666666663</v>
      </c>
      <c r="R35" s="11">
        <f>IF(BY31&gt;0,(BY35/BY31),"")</f>
        <v>0.60869565217391308</v>
      </c>
      <c r="S35" s="11">
        <f>IF(CB31&gt;0,(CB35/CB31),"")</f>
        <v>0.52</v>
      </c>
      <c r="T35" s="11">
        <f t="shared" ref="T35" si="83">IF(CE31&gt;0,(CE35/CE31),"")</f>
        <v>0.40625</v>
      </c>
      <c r="U35" s="11">
        <f>IF(CH31&gt;0,(CH35/CH31),"")</f>
        <v>0.52272727272727271</v>
      </c>
      <c r="V35" s="11">
        <f>IF(CK31&gt;0,(CK35/CK31),"")</f>
        <v>0.57894736842105265</v>
      </c>
      <c r="W35" s="11">
        <f t="shared" si="78"/>
        <v>0.49019607843137253</v>
      </c>
      <c r="X35" s="11">
        <f>CQ35/CQ$31</f>
        <v>0.44897959183673469</v>
      </c>
      <c r="Y35" s="11">
        <f t="shared" si="79"/>
        <v>0.41666666666666669</v>
      </c>
      <c r="Z35" s="11">
        <f>CW35/CW$31</f>
        <v>0.48837209302325579</v>
      </c>
      <c r="AA35" s="11">
        <f>CZ35/CZ$31</f>
        <v>0.48648648648648651</v>
      </c>
      <c r="AB35" s="11">
        <f>DC35/DC$31</f>
        <v>0.35294117647058826</v>
      </c>
      <c r="AC35" s="11">
        <f>DF35/DF31</f>
        <v>0.54838709677419351</v>
      </c>
      <c r="AD35" s="11">
        <f>DI35/DI$31</f>
        <v>0.29545454545454547</v>
      </c>
      <c r="AE35" s="11">
        <f>DL35/DL$31</f>
        <v>0.5</v>
      </c>
      <c r="AF35" s="11">
        <f>DO35/DO$31</f>
        <v>0.42</v>
      </c>
      <c r="AG35" s="11">
        <f>DR35/DR$31</f>
        <v>0.51219512195121952</v>
      </c>
      <c r="AH35" s="11">
        <f>DU35/DU$31</f>
        <v>0.68571428571428572</v>
      </c>
      <c r="AI35" s="17"/>
      <c r="AL35" s="5" t="s">
        <v>87</v>
      </c>
      <c r="AM35" s="26"/>
      <c r="AN35" s="26"/>
      <c r="AO35" s="26"/>
      <c r="AP35" s="26"/>
      <c r="AQ35" s="26"/>
      <c r="AR35" s="26"/>
      <c r="AS35" s="26"/>
      <c r="AT35" s="26"/>
      <c r="AU35" s="26"/>
      <c r="AV35" s="26">
        <f t="shared" ref="AV35:CL35" si="84">SUM(AV32:AV34)</f>
        <v>5</v>
      </c>
      <c r="AW35" s="26">
        <f t="shared" si="84"/>
        <v>1</v>
      </c>
      <c r="AX35" s="26">
        <f t="shared" si="84"/>
        <v>6</v>
      </c>
      <c r="AY35" s="26">
        <f t="shared" si="84"/>
        <v>6</v>
      </c>
      <c r="AZ35" s="26">
        <f t="shared" si="84"/>
        <v>6</v>
      </c>
      <c r="BA35" s="26">
        <f t="shared" si="84"/>
        <v>12</v>
      </c>
      <c r="BB35" s="26">
        <f t="shared" si="84"/>
        <v>6</v>
      </c>
      <c r="BC35" s="26">
        <f t="shared" si="84"/>
        <v>0</v>
      </c>
      <c r="BD35" s="26">
        <f t="shared" si="84"/>
        <v>6</v>
      </c>
      <c r="BE35" s="26">
        <f t="shared" si="84"/>
        <v>10</v>
      </c>
      <c r="BF35" s="26">
        <f t="shared" si="84"/>
        <v>2</v>
      </c>
      <c r="BG35" s="26">
        <f t="shared" si="84"/>
        <v>12</v>
      </c>
      <c r="BH35" s="26">
        <f t="shared" si="84"/>
        <v>7</v>
      </c>
      <c r="BI35" s="26">
        <f t="shared" si="84"/>
        <v>4</v>
      </c>
      <c r="BJ35" s="26">
        <f t="shared" si="84"/>
        <v>11</v>
      </c>
      <c r="BK35" s="26">
        <f t="shared" si="84"/>
        <v>9</v>
      </c>
      <c r="BL35" s="26">
        <f t="shared" si="84"/>
        <v>2</v>
      </c>
      <c r="BM35" s="26">
        <f t="shared" si="84"/>
        <v>11</v>
      </c>
      <c r="BN35" s="26">
        <f t="shared" si="84"/>
        <v>8</v>
      </c>
      <c r="BO35" s="26">
        <f t="shared" si="84"/>
        <v>5</v>
      </c>
      <c r="BP35" s="26">
        <f t="shared" si="84"/>
        <v>13</v>
      </c>
      <c r="BQ35" s="26">
        <f t="shared" si="84"/>
        <v>15</v>
      </c>
      <c r="BR35" s="26">
        <f t="shared" si="84"/>
        <v>5</v>
      </c>
      <c r="BS35" s="26">
        <f t="shared" si="84"/>
        <v>20</v>
      </c>
      <c r="BT35" s="26">
        <f t="shared" si="84"/>
        <v>12</v>
      </c>
      <c r="BU35" s="26">
        <f t="shared" si="84"/>
        <v>4</v>
      </c>
      <c r="BV35" s="26">
        <f t="shared" si="84"/>
        <v>16</v>
      </c>
      <c r="BW35" s="26">
        <f t="shared" si="84"/>
        <v>10</v>
      </c>
      <c r="BX35" s="26">
        <f t="shared" si="84"/>
        <v>4</v>
      </c>
      <c r="BY35" s="26">
        <f t="shared" si="84"/>
        <v>14</v>
      </c>
      <c r="BZ35" s="26">
        <f t="shared" si="84"/>
        <v>7</v>
      </c>
      <c r="CA35" s="26">
        <f t="shared" si="84"/>
        <v>6</v>
      </c>
      <c r="CB35" s="26">
        <f t="shared" si="84"/>
        <v>13</v>
      </c>
      <c r="CC35" s="26">
        <f t="shared" si="84"/>
        <v>8</v>
      </c>
      <c r="CD35" s="26">
        <f t="shared" si="84"/>
        <v>5</v>
      </c>
      <c r="CE35" s="26">
        <f t="shared" si="84"/>
        <v>13</v>
      </c>
      <c r="CF35" s="26">
        <f t="shared" si="84"/>
        <v>13</v>
      </c>
      <c r="CG35" s="26">
        <f t="shared" si="84"/>
        <v>10</v>
      </c>
      <c r="CH35" s="26">
        <f t="shared" si="84"/>
        <v>23</v>
      </c>
      <c r="CI35" s="26">
        <f t="shared" si="84"/>
        <v>16</v>
      </c>
      <c r="CJ35" s="26">
        <f t="shared" si="84"/>
        <v>6</v>
      </c>
      <c r="CK35" s="26">
        <f t="shared" si="84"/>
        <v>22</v>
      </c>
      <c r="CL35" s="26">
        <f t="shared" si="84"/>
        <v>15</v>
      </c>
      <c r="CM35" s="26">
        <f>SUM(CM32:CM34)</f>
        <v>10</v>
      </c>
      <c r="CN35" s="26">
        <f t="shared" ref="CN35:CO35" si="85">SUM(CN32:CN34)</f>
        <v>25</v>
      </c>
      <c r="CO35" s="26">
        <f t="shared" si="85"/>
        <v>18</v>
      </c>
      <c r="CP35" s="26">
        <f>SUM(CP32:CP34)</f>
        <v>4</v>
      </c>
      <c r="CQ35" s="26">
        <f t="shared" ref="CQ35:CR35" si="86">SUM(CQ32:CQ34)</f>
        <v>22</v>
      </c>
      <c r="CR35" s="26">
        <f t="shared" si="86"/>
        <v>13</v>
      </c>
      <c r="CS35" s="26">
        <f>SUM(CS32:CS34)</f>
        <v>7</v>
      </c>
      <c r="CT35" s="26">
        <f t="shared" ref="CT35:CU35" si="87">SUM(CT32:CT34)</f>
        <v>20</v>
      </c>
      <c r="CU35" s="26">
        <f t="shared" si="87"/>
        <v>15</v>
      </c>
      <c r="CV35" s="26">
        <f>SUM(CV32:CV34)</f>
        <v>6</v>
      </c>
      <c r="CW35" s="26">
        <f t="shared" ref="CW35:CX35" si="88">SUM(CW32:CW34)</f>
        <v>21</v>
      </c>
      <c r="CX35" s="26">
        <f t="shared" si="88"/>
        <v>13</v>
      </c>
      <c r="CY35" s="26">
        <f>SUM(CY32:CY34)</f>
        <v>5</v>
      </c>
      <c r="CZ35" s="26">
        <f t="shared" ref="CZ35:DA35" si="89">SUM(CZ32:CZ34)</f>
        <v>18</v>
      </c>
      <c r="DA35" s="26">
        <f t="shared" si="89"/>
        <v>12</v>
      </c>
      <c r="DB35" s="26">
        <f>SUM(DB32:DB34)</f>
        <v>6</v>
      </c>
      <c r="DC35" s="26">
        <f t="shared" ref="DC35:DD35" si="90">SUM(DC32:DC34)</f>
        <v>18</v>
      </c>
      <c r="DD35" s="26">
        <f t="shared" si="90"/>
        <v>15</v>
      </c>
      <c r="DE35" s="26">
        <f>SUM(DE32:DE34)</f>
        <v>2</v>
      </c>
      <c r="DF35" s="26">
        <f t="shared" ref="DF35:DG35" si="91">SUM(DF32:DF34)</f>
        <v>17</v>
      </c>
      <c r="DG35" s="26">
        <f t="shared" si="91"/>
        <v>10</v>
      </c>
      <c r="DH35" s="26">
        <f>SUM(DH32:DH34)</f>
        <v>3</v>
      </c>
      <c r="DI35" s="26">
        <f t="shared" ref="DI35:DJ35" si="92">SUM(DI32:DI34)</f>
        <v>13</v>
      </c>
      <c r="DJ35" s="26">
        <f t="shared" si="92"/>
        <v>12</v>
      </c>
      <c r="DK35" s="26">
        <f>SUM(DK32:DK34)</f>
        <v>8</v>
      </c>
      <c r="DL35" s="26">
        <f t="shared" ref="DL35:DM35" si="93">SUM(DL32:DL34)</f>
        <v>20</v>
      </c>
      <c r="DM35" s="26">
        <f t="shared" si="93"/>
        <v>17</v>
      </c>
      <c r="DN35" s="26">
        <f>SUM(DN32:DN34)</f>
        <v>4</v>
      </c>
      <c r="DO35" s="26">
        <f t="shared" ref="DO35:DP35" si="94">SUM(DO32:DO34)</f>
        <v>21</v>
      </c>
      <c r="DP35" s="26">
        <f t="shared" si="94"/>
        <v>16</v>
      </c>
      <c r="DQ35" s="26">
        <f>SUM(DQ32:DQ34)</f>
        <v>5</v>
      </c>
      <c r="DR35" s="26">
        <f t="shared" ref="DR35:DS35" si="95">SUM(DR32:DR34)</f>
        <v>21</v>
      </c>
      <c r="DS35" s="26">
        <f t="shared" si="95"/>
        <v>18</v>
      </c>
      <c r="DT35" s="26">
        <f>SUM(DT32:DT34)</f>
        <v>6</v>
      </c>
      <c r="DU35" s="26">
        <f t="shared" ref="DU35" si="96">SUM(DU32:DU34)</f>
        <v>24</v>
      </c>
    </row>
    <row r="36" spans="1:125" ht="13.5" customHeight="1" x14ac:dyDescent="0.25">
      <c r="A36" s="16"/>
      <c r="C36" s="2" t="s">
        <v>121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17"/>
      <c r="AM36" s="55" t="s">
        <v>121</v>
      </c>
      <c r="AN36" s="55"/>
      <c r="AO36" s="55"/>
      <c r="AP36" s="55"/>
      <c r="AQ36" s="55"/>
      <c r="AR36" s="55"/>
      <c r="AS36" s="55"/>
      <c r="AT36" s="55"/>
      <c r="AU36" s="55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</row>
    <row r="37" spans="1:125" ht="13.5" customHeight="1" x14ac:dyDescent="0.2">
      <c r="A37" s="16"/>
      <c r="D37" s="1" t="s">
        <v>64</v>
      </c>
      <c r="E37" s="2"/>
      <c r="F37" s="8"/>
      <c r="G37" s="8"/>
      <c r="H37" s="8"/>
      <c r="I37" s="8">
        <f>AX37</f>
        <v>14</v>
      </c>
      <c r="J37" s="8">
        <f>BA37</f>
        <v>20</v>
      </c>
      <c r="K37" s="8">
        <f>BD37</f>
        <v>14</v>
      </c>
      <c r="L37" s="8">
        <f>BG37</f>
        <v>2</v>
      </c>
      <c r="M37" s="8">
        <f>BJ37</f>
        <v>10</v>
      </c>
      <c r="N37" s="8">
        <f>BM37</f>
        <v>11</v>
      </c>
      <c r="O37" s="8">
        <f>BP37</f>
        <v>9</v>
      </c>
      <c r="P37" s="8">
        <f>BS37</f>
        <v>12</v>
      </c>
      <c r="Q37" s="8">
        <f>BV37</f>
        <v>21</v>
      </c>
      <c r="R37" s="8">
        <f>BY37</f>
        <v>18</v>
      </c>
      <c r="S37" s="8">
        <f>CB37</f>
        <v>16</v>
      </c>
      <c r="T37" s="8">
        <f t="shared" ref="T37" si="97">CE37</f>
        <v>18</v>
      </c>
      <c r="U37" s="8">
        <f>CH37</f>
        <v>19</v>
      </c>
      <c r="V37" s="8">
        <f>CK37</f>
        <v>23</v>
      </c>
      <c r="W37" s="8">
        <f>CN37</f>
        <v>14</v>
      </c>
      <c r="X37" s="8">
        <f>CQ37</f>
        <v>24</v>
      </c>
      <c r="Y37" s="8">
        <f>CT37</f>
        <v>36</v>
      </c>
      <c r="Z37" s="8">
        <f>CW37</f>
        <v>30</v>
      </c>
      <c r="AA37" s="8">
        <f>CZ37</f>
        <v>28</v>
      </c>
      <c r="AB37" s="8">
        <f>DC37</f>
        <v>28</v>
      </c>
      <c r="AC37" s="8">
        <f>DF37</f>
        <v>40</v>
      </c>
      <c r="AD37" s="8">
        <f>DI37</f>
        <v>54</v>
      </c>
      <c r="AE37" s="8">
        <f>DL37</f>
        <v>61</v>
      </c>
      <c r="AF37" s="8">
        <f>DO37</f>
        <v>54</v>
      </c>
      <c r="AG37" s="8">
        <f>DR37</f>
        <v>50</v>
      </c>
      <c r="AH37" s="8">
        <f>DU37</f>
        <v>49</v>
      </c>
      <c r="AI37" s="9"/>
      <c r="AJ37" s="8"/>
      <c r="AK37" s="1" t="s">
        <v>64</v>
      </c>
      <c r="AM37" s="26"/>
      <c r="AN37" s="26"/>
      <c r="AO37" s="26"/>
      <c r="AP37" s="26"/>
      <c r="AQ37" s="26"/>
      <c r="AR37" s="26"/>
      <c r="AS37" s="26"/>
      <c r="AT37" s="26"/>
      <c r="AU37" s="26"/>
      <c r="AV37" s="26">
        <v>13</v>
      </c>
      <c r="AW37" s="26">
        <v>1</v>
      </c>
      <c r="AX37" s="26">
        <f>AV37+AW37</f>
        <v>14</v>
      </c>
      <c r="AY37" s="26">
        <v>17</v>
      </c>
      <c r="AZ37" s="26">
        <v>3</v>
      </c>
      <c r="BA37" s="26">
        <f>AY37+AZ37</f>
        <v>20</v>
      </c>
      <c r="BB37" s="26">
        <v>12</v>
      </c>
      <c r="BC37" s="26">
        <v>2</v>
      </c>
      <c r="BD37" s="26">
        <f>BB37+BC37</f>
        <v>14</v>
      </c>
      <c r="BE37" s="26">
        <v>2</v>
      </c>
      <c r="BF37" s="26">
        <v>0</v>
      </c>
      <c r="BG37" s="26">
        <f>BE37+BF37</f>
        <v>2</v>
      </c>
      <c r="BH37" s="26">
        <v>7</v>
      </c>
      <c r="BI37" s="26">
        <v>3</v>
      </c>
      <c r="BJ37" s="26">
        <f>BH37+BI37</f>
        <v>10</v>
      </c>
      <c r="BK37" s="26">
        <v>7</v>
      </c>
      <c r="BL37" s="26">
        <v>4</v>
      </c>
      <c r="BM37" s="26">
        <f>BK37+BL37</f>
        <v>11</v>
      </c>
      <c r="BN37" s="26">
        <v>7</v>
      </c>
      <c r="BO37" s="26">
        <v>2</v>
      </c>
      <c r="BP37" s="26">
        <f>BN37+BO37</f>
        <v>9</v>
      </c>
      <c r="BQ37" s="26">
        <v>8</v>
      </c>
      <c r="BR37" s="26">
        <v>4</v>
      </c>
      <c r="BS37" s="26">
        <f>BQ37+BR37</f>
        <v>12</v>
      </c>
      <c r="BT37" s="26">
        <v>17</v>
      </c>
      <c r="BU37" s="26">
        <v>4</v>
      </c>
      <c r="BV37" s="26">
        <f>BT37+BU37</f>
        <v>21</v>
      </c>
      <c r="BW37" s="26">
        <v>11</v>
      </c>
      <c r="BX37" s="26">
        <v>7</v>
      </c>
      <c r="BY37" s="26">
        <f>BW37+BX37</f>
        <v>18</v>
      </c>
      <c r="BZ37" s="26">
        <v>12</v>
      </c>
      <c r="CA37" s="26">
        <v>4</v>
      </c>
      <c r="CB37" s="26">
        <f>BZ37+CA37</f>
        <v>16</v>
      </c>
      <c r="CC37" s="26">
        <v>16</v>
      </c>
      <c r="CD37" s="26">
        <v>2</v>
      </c>
      <c r="CE37" s="26">
        <f>CC37+CD37</f>
        <v>18</v>
      </c>
      <c r="CF37" s="26">
        <v>12</v>
      </c>
      <c r="CG37" s="26">
        <v>7</v>
      </c>
      <c r="CH37" s="26">
        <f>CF37+CG37</f>
        <v>19</v>
      </c>
      <c r="CI37" s="26">
        <v>19</v>
      </c>
      <c r="CJ37" s="26">
        <v>4</v>
      </c>
      <c r="CK37" s="26">
        <f>CI37+CJ37</f>
        <v>23</v>
      </c>
      <c r="CL37" s="26">
        <v>11</v>
      </c>
      <c r="CM37" s="26">
        <v>3</v>
      </c>
      <c r="CN37" s="26">
        <f>CL37+CM37</f>
        <v>14</v>
      </c>
      <c r="CO37" s="26">
        <v>23</v>
      </c>
      <c r="CP37" s="26">
        <v>1</v>
      </c>
      <c r="CQ37" s="26">
        <f>CO37+CP37</f>
        <v>24</v>
      </c>
      <c r="CR37" s="26">
        <v>21</v>
      </c>
      <c r="CS37" s="26">
        <v>15</v>
      </c>
      <c r="CT37" s="26">
        <f>CR37+CS37</f>
        <v>36</v>
      </c>
      <c r="CU37" s="26">
        <v>25</v>
      </c>
      <c r="CV37" s="26">
        <v>5</v>
      </c>
      <c r="CW37" s="26">
        <f>CU37+CV37</f>
        <v>30</v>
      </c>
      <c r="CX37" s="26">
        <v>21</v>
      </c>
      <c r="CY37" s="26">
        <v>7</v>
      </c>
      <c r="CZ37" s="26">
        <f>CX37+CY37</f>
        <v>28</v>
      </c>
      <c r="DA37" s="26">
        <v>25</v>
      </c>
      <c r="DB37" s="26">
        <v>3</v>
      </c>
      <c r="DC37" s="26">
        <f>DA37+DB37</f>
        <v>28</v>
      </c>
      <c r="DD37" s="26">
        <v>31</v>
      </c>
      <c r="DE37" s="26">
        <v>9</v>
      </c>
      <c r="DF37" s="26">
        <f>DD37+DE37</f>
        <v>40</v>
      </c>
      <c r="DG37" s="26">
        <v>37</v>
      </c>
      <c r="DH37" s="26">
        <v>17</v>
      </c>
      <c r="DI37" s="26">
        <f>DG37+DH37</f>
        <v>54</v>
      </c>
      <c r="DJ37" s="26">
        <v>45</v>
      </c>
      <c r="DK37" s="26">
        <v>16</v>
      </c>
      <c r="DL37" s="26">
        <f>DJ37+DK37</f>
        <v>61</v>
      </c>
      <c r="DM37" s="26">
        <v>45</v>
      </c>
      <c r="DN37" s="26">
        <v>9</v>
      </c>
      <c r="DO37" s="26">
        <f>DM37+DN37</f>
        <v>54</v>
      </c>
      <c r="DP37" s="26">
        <v>36</v>
      </c>
      <c r="DQ37" s="26">
        <v>14</v>
      </c>
      <c r="DR37" s="26">
        <f>DP37+DQ37</f>
        <v>50</v>
      </c>
      <c r="DS37" s="26">
        <v>35</v>
      </c>
      <c r="DT37" s="26">
        <v>14</v>
      </c>
      <c r="DU37" s="26">
        <f>DS37+DT37</f>
        <v>49</v>
      </c>
    </row>
    <row r="38" spans="1:125" ht="13.5" customHeight="1" x14ac:dyDescent="0.2">
      <c r="A38" s="16"/>
      <c r="D38" s="11" t="s">
        <v>58</v>
      </c>
      <c r="E38" s="1" t="s">
        <v>59</v>
      </c>
      <c r="F38" s="11" t="str">
        <f>IF(AO37&gt;0,(AO38/AO37),"")</f>
        <v/>
      </c>
      <c r="G38" s="11" t="str">
        <f>IF(AR37&gt;0,(AR38/AR37),"")</f>
        <v/>
      </c>
      <c r="H38" s="11" t="str">
        <f>IF(AU37&gt;0,(AU38/AU37),"")</f>
        <v/>
      </c>
      <c r="I38" s="11">
        <f>IF(AX37&gt;0,(AX38/AX37),"")</f>
        <v>7.1428571428571425E-2</v>
      </c>
      <c r="J38" s="11">
        <f>IF(BA37&gt;0,(BA38/BA37),"")</f>
        <v>0.1</v>
      </c>
      <c r="K38" s="11">
        <f>IF(BD37&gt;0,(BD38/BD37),"")</f>
        <v>0.14285714285714285</v>
      </c>
      <c r="L38" s="11">
        <f>IF(BG37&gt;0,(BG38/BG37),"")</f>
        <v>0</v>
      </c>
      <c r="M38" s="11">
        <f>IF(BJ37&gt;0,(BJ38/BJ37),"")</f>
        <v>0.3</v>
      </c>
      <c r="N38" s="11">
        <f>IF(BM37&gt;0,(BM38/BM37),"")</f>
        <v>9.0909090909090912E-2</v>
      </c>
      <c r="O38" s="11">
        <f>IF(BP37&gt;0,(BP38/BP37),"")</f>
        <v>0.22222222222222221</v>
      </c>
      <c r="P38" s="11">
        <f>IF(BS37&gt;0,(BS38/BS37),"")</f>
        <v>0.16666666666666666</v>
      </c>
      <c r="Q38" s="11">
        <f>IF(BV37&gt;0,(BV38/BV37),"")</f>
        <v>4.7619047619047616E-2</v>
      </c>
      <c r="R38" s="11">
        <f>IF(BY37&gt;0,(BY38/BY37),"")</f>
        <v>0.22222222222222221</v>
      </c>
      <c r="S38" s="11">
        <f>IF(CB37&gt;0,(CB38/CB37),"")</f>
        <v>0.25</v>
      </c>
      <c r="T38" s="11">
        <f t="shared" ref="T38" si="98">IF(CE37&gt;0,(CE38/CE37),"")</f>
        <v>5.5555555555555552E-2</v>
      </c>
      <c r="U38" s="11">
        <f>IF(CH37&gt;0,(CH38/CH37),"")</f>
        <v>0.21052631578947367</v>
      </c>
      <c r="V38" s="11">
        <f>IF(CK37&gt;0,(CK38/CK37),"")</f>
        <v>0.52173913043478259</v>
      </c>
      <c r="W38" s="11">
        <f>CN38/CN$37</f>
        <v>0.14285714285714285</v>
      </c>
      <c r="X38" s="11">
        <f>CQ38/CQ$37</f>
        <v>0.16666666666666666</v>
      </c>
      <c r="Y38" s="11">
        <f>CT38/CT$37</f>
        <v>8.3333333333333329E-2</v>
      </c>
      <c r="Z38" s="11">
        <f>CW38/CW$37</f>
        <v>6.6666666666666666E-2</v>
      </c>
      <c r="AA38" s="11">
        <f>CZ38/CZ$37</f>
        <v>0.14285714285714285</v>
      </c>
      <c r="AB38" s="11">
        <f>DC38/DC$37</f>
        <v>0.14285714285714285</v>
      </c>
      <c r="AC38" s="11">
        <f>DF38/DF$37</f>
        <v>0.2</v>
      </c>
      <c r="AD38" s="11">
        <f>DI38/DI$37</f>
        <v>0.1111111111111111</v>
      </c>
      <c r="AE38" s="11">
        <f>DL38/DL$37</f>
        <v>0.18032786885245902</v>
      </c>
      <c r="AF38" s="11">
        <f>DO38/DO$37</f>
        <v>0.1111111111111111</v>
      </c>
      <c r="AG38" s="11">
        <f>DR38/DR$37</f>
        <v>0.3</v>
      </c>
      <c r="AH38" s="11">
        <f>DU38/DU$37</f>
        <v>0.26530612244897961</v>
      </c>
      <c r="AI38" s="17"/>
      <c r="AK38" s="11" t="s">
        <v>58</v>
      </c>
      <c r="AL38" s="1" t="s">
        <v>59</v>
      </c>
      <c r="AM38" s="26"/>
      <c r="AN38" s="26"/>
      <c r="AO38" s="26"/>
      <c r="AP38" s="26"/>
      <c r="AQ38" s="26"/>
      <c r="AR38" s="26"/>
      <c r="AS38" s="26"/>
      <c r="AT38" s="26"/>
      <c r="AU38" s="26"/>
      <c r="AV38" s="26">
        <v>1</v>
      </c>
      <c r="AW38" s="26">
        <v>0</v>
      </c>
      <c r="AX38" s="26">
        <f t="shared" ref="AX38:AX40" si="99">AV38+AW38</f>
        <v>1</v>
      </c>
      <c r="AY38" s="26">
        <v>2</v>
      </c>
      <c r="AZ38" s="26">
        <v>0</v>
      </c>
      <c r="BA38" s="26">
        <f t="shared" ref="BA38:BA40" si="100">AY38+AZ38</f>
        <v>2</v>
      </c>
      <c r="BB38" s="26">
        <v>2</v>
      </c>
      <c r="BC38" s="26">
        <v>0</v>
      </c>
      <c r="BD38" s="26">
        <f t="shared" ref="BD38:BD40" si="101">BB38+BC38</f>
        <v>2</v>
      </c>
      <c r="BE38" s="26">
        <v>0</v>
      </c>
      <c r="BF38" s="26">
        <v>0</v>
      </c>
      <c r="BG38" s="26">
        <f t="shared" ref="BG38:BG40" si="102">BE38+BF38</f>
        <v>0</v>
      </c>
      <c r="BH38" s="26">
        <v>1</v>
      </c>
      <c r="BI38" s="26">
        <v>2</v>
      </c>
      <c r="BJ38" s="26">
        <f t="shared" ref="BJ38:BJ40" si="103">BH38+BI38</f>
        <v>3</v>
      </c>
      <c r="BK38" s="26">
        <v>1</v>
      </c>
      <c r="BL38" s="26">
        <v>0</v>
      </c>
      <c r="BM38" s="26">
        <f t="shared" ref="BM38:BM40" si="104">BK38+BL38</f>
        <v>1</v>
      </c>
      <c r="BN38" s="26">
        <v>0</v>
      </c>
      <c r="BO38" s="26">
        <v>2</v>
      </c>
      <c r="BP38" s="26">
        <f t="shared" ref="BP38:BP40" si="105">BN38+BO38</f>
        <v>2</v>
      </c>
      <c r="BQ38" s="26">
        <v>1</v>
      </c>
      <c r="BR38" s="26">
        <v>1</v>
      </c>
      <c r="BS38" s="26">
        <f>BQ38+BR38</f>
        <v>2</v>
      </c>
      <c r="BT38" s="26">
        <v>1</v>
      </c>
      <c r="BU38" s="26">
        <v>0</v>
      </c>
      <c r="BV38" s="26">
        <f t="shared" ref="BV38:BV40" si="106">BT38+BU38</f>
        <v>1</v>
      </c>
      <c r="BW38" s="26">
        <v>2</v>
      </c>
      <c r="BX38" s="26">
        <v>2</v>
      </c>
      <c r="BY38" s="26">
        <f t="shared" ref="BY38:BY40" si="107">BW38+BX38</f>
        <v>4</v>
      </c>
      <c r="BZ38" s="26">
        <v>3</v>
      </c>
      <c r="CA38" s="26">
        <v>1</v>
      </c>
      <c r="CB38" s="26">
        <f t="shared" ref="CB38:CB40" si="108">BZ38+CA38</f>
        <v>4</v>
      </c>
      <c r="CC38" s="26">
        <v>1</v>
      </c>
      <c r="CD38" s="26">
        <v>0</v>
      </c>
      <c r="CE38" s="26">
        <f t="shared" ref="CE38:CE40" si="109">CC38+CD38</f>
        <v>1</v>
      </c>
      <c r="CF38" s="26">
        <v>2</v>
      </c>
      <c r="CG38" s="26">
        <v>2</v>
      </c>
      <c r="CH38" s="26">
        <f t="shared" ref="CH38:CH40" si="110">CF38+CG38</f>
        <v>4</v>
      </c>
      <c r="CI38" s="26">
        <v>8</v>
      </c>
      <c r="CJ38" s="26">
        <v>4</v>
      </c>
      <c r="CK38" s="26">
        <f t="shared" ref="CK38:CK40" si="111">CI38+CJ38</f>
        <v>12</v>
      </c>
      <c r="CL38" s="26">
        <v>2</v>
      </c>
      <c r="CM38" s="26">
        <v>0</v>
      </c>
      <c r="CN38" s="26">
        <f t="shared" ref="CN38" si="112">CL38+CM38</f>
        <v>2</v>
      </c>
      <c r="CO38" s="26">
        <v>4</v>
      </c>
      <c r="CP38" s="26">
        <v>0</v>
      </c>
      <c r="CQ38" s="26">
        <f t="shared" ref="CQ38" si="113">CO38+CP38</f>
        <v>4</v>
      </c>
      <c r="CR38" s="26">
        <v>2</v>
      </c>
      <c r="CS38" s="26">
        <v>1</v>
      </c>
      <c r="CT38" s="26">
        <f t="shared" ref="CT38" si="114">CR38+CS38</f>
        <v>3</v>
      </c>
      <c r="CU38" s="26">
        <v>2</v>
      </c>
      <c r="CV38" s="26">
        <v>0</v>
      </c>
      <c r="CW38" s="26">
        <f t="shared" ref="CW38" si="115">CU38+CV38</f>
        <v>2</v>
      </c>
      <c r="CX38" s="26">
        <v>2</v>
      </c>
      <c r="CY38" s="26">
        <v>2</v>
      </c>
      <c r="CZ38" s="26">
        <f t="shared" ref="CZ38" si="116">CX38+CY38</f>
        <v>4</v>
      </c>
      <c r="DA38" s="26">
        <v>4</v>
      </c>
      <c r="DB38" s="26">
        <v>0</v>
      </c>
      <c r="DC38" s="26">
        <f t="shared" ref="DC38" si="117">DA38+DB38</f>
        <v>4</v>
      </c>
      <c r="DD38" s="26">
        <v>8</v>
      </c>
      <c r="DE38" s="26">
        <v>0</v>
      </c>
      <c r="DF38" s="26">
        <f t="shared" ref="DF38" si="118">DD38+DE38</f>
        <v>8</v>
      </c>
      <c r="DG38" s="26">
        <v>3</v>
      </c>
      <c r="DH38" s="26">
        <v>3</v>
      </c>
      <c r="DI38" s="26">
        <f t="shared" ref="DI38" si="119">DG38+DH38</f>
        <v>6</v>
      </c>
      <c r="DJ38" s="26">
        <v>7</v>
      </c>
      <c r="DK38" s="26">
        <v>4</v>
      </c>
      <c r="DL38" s="26">
        <f t="shared" ref="DL38" si="120">DJ38+DK38</f>
        <v>11</v>
      </c>
      <c r="DM38" s="26">
        <v>4</v>
      </c>
      <c r="DN38" s="26">
        <v>2</v>
      </c>
      <c r="DO38" s="26">
        <f t="shared" ref="DO38" si="121">DM38+DN38</f>
        <v>6</v>
      </c>
      <c r="DP38" s="26">
        <v>10</v>
      </c>
      <c r="DQ38" s="26">
        <v>5</v>
      </c>
      <c r="DR38" s="26">
        <f t="shared" ref="DR38" si="122">DP38+DQ38</f>
        <v>15</v>
      </c>
      <c r="DS38" s="26">
        <v>9</v>
      </c>
      <c r="DT38" s="26">
        <v>4</v>
      </c>
      <c r="DU38" s="26">
        <f t="shared" ref="DU38" si="123">DS38+DT38</f>
        <v>13</v>
      </c>
    </row>
    <row r="39" spans="1:125" ht="13.5" customHeight="1" x14ac:dyDescent="0.2">
      <c r="A39" s="16"/>
      <c r="E39" s="1" t="s">
        <v>60</v>
      </c>
      <c r="F39" s="11" t="str">
        <f>IF(AO37&gt;0,(AO39/AO37),"")</f>
        <v/>
      </c>
      <c r="G39" s="11" t="str">
        <f>IF(AR37&gt;0,(AR39/AR37),"")</f>
        <v/>
      </c>
      <c r="H39" s="11" t="str">
        <f>IF(AU37&gt;0,(AU39/AU37),"")</f>
        <v/>
      </c>
      <c r="I39" s="11">
        <f>IF(AX37&gt;0,(AX39/AX37),"")</f>
        <v>0.14285714285714285</v>
      </c>
      <c r="J39" s="11">
        <f>IF(BA37&gt;0,(BA39/BA37),"")</f>
        <v>0.4</v>
      </c>
      <c r="K39" s="11">
        <f>IF(BD37&gt;0,(BD39/BD37),"")</f>
        <v>0.21428571428571427</v>
      </c>
      <c r="L39" s="11">
        <f>IF(BG37&gt;0,(BG39/BG37),"")</f>
        <v>0.5</v>
      </c>
      <c r="M39" s="11">
        <f>IF(BJ37&gt;0,(BJ39/BJ37),"")</f>
        <v>0.1</v>
      </c>
      <c r="N39" s="11">
        <f>IF(BM37&gt;0,(BM39/BM37),"")</f>
        <v>0.36363636363636365</v>
      </c>
      <c r="O39" s="11">
        <f>IF(BP37&gt;0,(BP39/BP37),"")</f>
        <v>0.1111111111111111</v>
      </c>
      <c r="P39" s="11">
        <f>IF(BS37&gt;0,(BS39/BS37),"")</f>
        <v>0.16666666666666666</v>
      </c>
      <c r="Q39" s="11">
        <f>IF(BV37&gt;0,(BV39/BV37),"")</f>
        <v>0.38095238095238093</v>
      </c>
      <c r="R39" s="11">
        <f>IF(BY37&gt;0,(BY39/BY37),"")</f>
        <v>0.27777777777777779</v>
      </c>
      <c r="S39" s="11">
        <f>IF(CB37&gt;0,(CB39/CB37),"")</f>
        <v>0.25</v>
      </c>
      <c r="T39" s="11">
        <f t="shared" ref="T39" si="124">IF(CE37&gt;0,(CE39/CE37),"")</f>
        <v>0.3888888888888889</v>
      </c>
      <c r="U39" s="11">
        <f>IF(CH37&gt;0,(CH39/CH37),"")</f>
        <v>0.36842105263157893</v>
      </c>
      <c r="V39" s="11">
        <f>IF(CK37&gt;0,(CK39/CK37),"")</f>
        <v>0.17391304347826086</v>
      </c>
      <c r="W39" s="11">
        <f t="shared" ref="W39:W41" si="125">CN39/CN$37</f>
        <v>0.2857142857142857</v>
      </c>
      <c r="X39" s="11">
        <f>CQ39/CQ$37</f>
        <v>0.16666666666666666</v>
      </c>
      <c r="Y39" s="11">
        <f>CT39/CT$37</f>
        <v>0.3611111111111111</v>
      </c>
      <c r="Z39" s="11">
        <f t="shared" ref="Z39" si="126">CW39/CW$37</f>
        <v>0.33333333333333331</v>
      </c>
      <c r="AA39" s="11">
        <f t="shared" ref="AA39:AA41" si="127">CZ39/CZ$37</f>
        <v>0.21428571428571427</v>
      </c>
      <c r="AB39" s="11">
        <f t="shared" ref="AB39:AB41" si="128">DC39/DC$37</f>
        <v>0.35714285714285715</v>
      </c>
      <c r="AC39" s="11">
        <f t="shared" ref="AC39:AC41" si="129">DF39/DF$37</f>
        <v>0.35</v>
      </c>
      <c r="AD39" s="11">
        <f t="shared" ref="AD39:AD41" si="130">DI39/DI$37</f>
        <v>0.25925925925925924</v>
      </c>
      <c r="AE39" s="11">
        <f t="shared" ref="AE39:AE40" si="131">DL39/DL$37</f>
        <v>0.32786885245901637</v>
      </c>
      <c r="AF39" s="11">
        <f t="shared" ref="AF39:AF40" si="132">DO39/DO$37</f>
        <v>0.24074074074074073</v>
      </c>
      <c r="AG39" s="11">
        <f t="shared" ref="AG39:AG40" si="133">DR39/DR$37</f>
        <v>0.26</v>
      </c>
      <c r="AH39" s="11">
        <f>DU39/DU$37</f>
        <v>0.2857142857142857</v>
      </c>
      <c r="AI39" s="17"/>
      <c r="AL39" s="1" t="s">
        <v>60</v>
      </c>
      <c r="AM39" s="26"/>
      <c r="AN39" s="26"/>
      <c r="AO39" s="26"/>
      <c r="AP39" s="26"/>
      <c r="AQ39" s="26"/>
      <c r="AR39" s="26"/>
      <c r="AS39" s="26"/>
      <c r="AT39" s="26"/>
      <c r="AU39" s="26"/>
      <c r="AV39" s="26">
        <v>1</v>
      </c>
      <c r="AW39" s="26">
        <v>1</v>
      </c>
      <c r="AX39" s="26">
        <f t="shared" si="99"/>
        <v>2</v>
      </c>
      <c r="AY39" s="26">
        <v>7</v>
      </c>
      <c r="AZ39" s="26">
        <v>1</v>
      </c>
      <c r="BA39" s="26">
        <f t="shared" si="100"/>
        <v>8</v>
      </c>
      <c r="BB39" s="26">
        <v>3</v>
      </c>
      <c r="BC39" s="26">
        <v>0</v>
      </c>
      <c r="BD39" s="26">
        <f t="shared" si="101"/>
        <v>3</v>
      </c>
      <c r="BE39" s="26">
        <v>1</v>
      </c>
      <c r="BF39" s="26">
        <v>0</v>
      </c>
      <c r="BG39" s="26">
        <f t="shared" si="102"/>
        <v>1</v>
      </c>
      <c r="BH39" s="26">
        <v>1</v>
      </c>
      <c r="BI39" s="26">
        <v>0</v>
      </c>
      <c r="BJ39" s="26">
        <f t="shared" si="103"/>
        <v>1</v>
      </c>
      <c r="BK39" s="26">
        <v>2</v>
      </c>
      <c r="BL39" s="26">
        <v>2</v>
      </c>
      <c r="BM39" s="26">
        <f t="shared" si="104"/>
        <v>4</v>
      </c>
      <c r="BN39" s="26">
        <v>1</v>
      </c>
      <c r="BO39" s="26">
        <v>0</v>
      </c>
      <c r="BP39" s="26">
        <f t="shared" si="105"/>
        <v>1</v>
      </c>
      <c r="BQ39" s="26">
        <v>1</v>
      </c>
      <c r="BR39" s="26">
        <v>1</v>
      </c>
      <c r="BS39" s="26">
        <f t="shared" ref="BS39:BS40" si="134">BQ39+BR39</f>
        <v>2</v>
      </c>
      <c r="BT39" s="26">
        <v>6</v>
      </c>
      <c r="BU39" s="26">
        <v>2</v>
      </c>
      <c r="BV39" s="26">
        <f t="shared" si="106"/>
        <v>8</v>
      </c>
      <c r="BW39" s="26">
        <v>3</v>
      </c>
      <c r="BX39" s="26">
        <v>2</v>
      </c>
      <c r="BY39" s="26">
        <f t="shared" si="107"/>
        <v>5</v>
      </c>
      <c r="BZ39" s="26">
        <v>3</v>
      </c>
      <c r="CA39" s="26">
        <v>1</v>
      </c>
      <c r="CB39" s="26">
        <f t="shared" si="108"/>
        <v>4</v>
      </c>
      <c r="CC39" s="26">
        <v>6</v>
      </c>
      <c r="CD39" s="26">
        <v>1</v>
      </c>
      <c r="CE39" s="26">
        <f t="shared" si="109"/>
        <v>7</v>
      </c>
      <c r="CF39" s="26">
        <v>5</v>
      </c>
      <c r="CG39" s="26">
        <v>2</v>
      </c>
      <c r="CH39" s="26">
        <f t="shared" si="110"/>
        <v>7</v>
      </c>
      <c r="CI39" s="26">
        <v>4</v>
      </c>
      <c r="CJ39" s="26">
        <v>0</v>
      </c>
      <c r="CK39" s="26">
        <f t="shared" si="111"/>
        <v>4</v>
      </c>
      <c r="CL39" s="26">
        <v>2</v>
      </c>
      <c r="CM39" s="26">
        <v>2</v>
      </c>
      <c r="CN39" s="26">
        <f>CL39+CM39</f>
        <v>4</v>
      </c>
      <c r="CO39" s="26">
        <v>3</v>
      </c>
      <c r="CP39" s="26">
        <v>1</v>
      </c>
      <c r="CQ39" s="26">
        <f>CO39+CP39</f>
        <v>4</v>
      </c>
      <c r="CR39" s="26">
        <v>7</v>
      </c>
      <c r="CS39" s="26">
        <v>6</v>
      </c>
      <c r="CT39" s="26">
        <f>CR39+CS39</f>
        <v>13</v>
      </c>
      <c r="CU39" s="26">
        <v>6</v>
      </c>
      <c r="CV39" s="26">
        <v>4</v>
      </c>
      <c r="CW39" s="26">
        <f>CU39+CV39</f>
        <v>10</v>
      </c>
      <c r="CX39" s="26">
        <v>5</v>
      </c>
      <c r="CY39" s="26">
        <v>1</v>
      </c>
      <c r="CZ39" s="26">
        <f>CX39+CY39</f>
        <v>6</v>
      </c>
      <c r="DA39" s="26">
        <v>9</v>
      </c>
      <c r="DB39" s="26">
        <v>1</v>
      </c>
      <c r="DC39" s="26">
        <f>DA39+DB39</f>
        <v>10</v>
      </c>
      <c r="DD39" s="26">
        <v>10</v>
      </c>
      <c r="DE39" s="26">
        <v>4</v>
      </c>
      <c r="DF39" s="26">
        <f>DD39+DE39</f>
        <v>14</v>
      </c>
      <c r="DG39" s="26">
        <v>8</v>
      </c>
      <c r="DH39" s="26">
        <v>6</v>
      </c>
      <c r="DI39" s="26">
        <f>DG39+DH39</f>
        <v>14</v>
      </c>
      <c r="DJ39" s="26">
        <v>13</v>
      </c>
      <c r="DK39" s="26">
        <v>7</v>
      </c>
      <c r="DL39" s="26">
        <f>DJ39+DK39</f>
        <v>20</v>
      </c>
      <c r="DM39" s="26">
        <v>10</v>
      </c>
      <c r="DN39" s="26">
        <v>3</v>
      </c>
      <c r="DO39" s="26">
        <f>DM39+DN39</f>
        <v>13</v>
      </c>
      <c r="DP39" s="26">
        <v>9</v>
      </c>
      <c r="DQ39" s="26">
        <v>4</v>
      </c>
      <c r="DR39" s="26">
        <f>DP39+DQ39</f>
        <v>13</v>
      </c>
      <c r="DS39" s="26">
        <v>9</v>
      </c>
      <c r="DT39" s="26">
        <v>5</v>
      </c>
      <c r="DU39" s="26">
        <f>DS39+DT39</f>
        <v>14</v>
      </c>
    </row>
    <row r="40" spans="1:125" ht="13.5" customHeight="1" x14ac:dyDescent="0.2">
      <c r="A40" s="16"/>
      <c r="E40" s="1" t="s">
        <v>61</v>
      </c>
      <c r="F40" s="13" t="str">
        <f>IF(AO37&gt;0,(AO40/AO37),"")</f>
        <v/>
      </c>
      <c r="G40" s="13" t="str">
        <f>IF(AR37&gt;0,(AR40/AR37),"")</f>
        <v/>
      </c>
      <c r="H40" s="13" t="str">
        <f>IF(AU37&gt;0,(AU40/AU37),"")</f>
        <v/>
      </c>
      <c r="I40" s="13">
        <f>IF(AX37&gt;0,(AX40/AX37),"")</f>
        <v>0.14285714285714285</v>
      </c>
      <c r="J40" s="13">
        <f>IF(BA37&gt;0,(BA40/BA37),"")</f>
        <v>0.1</v>
      </c>
      <c r="K40" s="13">
        <f>IF(BD37&gt;0,(BD40/BD37),"")</f>
        <v>0.14285714285714285</v>
      </c>
      <c r="L40" s="13">
        <f>IF(BG37&gt;0,(BG40/BG37),"")</f>
        <v>0</v>
      </c>
      <c r="M40" s="13">
        <f>IF(BJ37&gt;0,(BJ40/BJ37),"")</f>
        <v>0</v>
      </c>
      <c r="N40" s="13">
        <f>IF(BM37&gt;0,(BM40/BM37),"")</f>
        <v>0</v>
      </c>
      <c r="O40" s="13">
        <f>IF(BP37&gt;0,(BP40/BP37),"")</f>
        <v>0.22222222222222221</v>
      </c>
      <c r="P40" s="13">
        <f>IF(BS37&gt;0,(BS40/BS37),"")</f>
        <v>0.16666666666666666</v>
      </c>
      <c r="Q40" s="13">
        <f>IF(BV37&gt;0,(BV40/BV37),"")</f>
        <v>0.19047619047619047</v>
      </c>
      <c r="R40" s="13">
        <f>IF(BY37&gt;0,(BY40/BY37),"")</f>
        <v>0.1111111111111111</v>
      </c>
      <c r="S40" s="13">
        <f>IF(CB37&gt;0,(CB40/CB37),"")</f>
        <v>0</v>
      </c>
      <c r="T40" s="13">
        <f t="shared" ref="T40" si="135">IF(CE37&gt;0,(CE40/CE37),"")</f>
        <v>0.16666666666666666</v>
      </c>
      <c r="U40" s="13">
        <f>IF(CH37&gt;0,(CH40/CH37),"")</f>
        <v>5.2631578947368418E-2</v>
      </c>
      <c r="V40" s="13">
        <f>IF(CK37&gt;0,(CK40/CK37),"")</f>
        <v>4.3478260869565216E-2</v>
      </c>
      <c r="W40" s="13">
        <f t="shared" si="125"/>
        <v>7.1428571428571425E-2</v>
      </c>
      <c r="X40" s="13">
        <f>CQ40/CQ$37</f>
        <v>8.3333333333333329E-2</v>
      </c>
      <c r="Y40" s="13">
        <f>CT40/CT$37</f>
        <v>0.1111111111111111</v>
      </c>
      <c r="Z40" s="13">
        <f>CW40/CW$37</f>
        <v>6.6666666666666666E-2</v>
      </c>
      <c r="AA40" s="13">
        <f t="shared" si="127"/>
        <v>0.14285714285714285</v>
      </c>
      <c r="AB40" s="13">
        <f t="shared" si="128"/>
        <v>0.14285714285714285</v>
      </c>
      <c r="AC40" s="13">
        <f t="shared" si="129"/>
        <v>0.05</v>
      </c>
      <c r="AD40" s="13">
        <f t="shared" si="130"/>
        <v>7.407407407407407E-2</v>
      </c>
      <c r="AE40" s="13">
        <f t="shared" si="131"/>
        <v>0.11475409836065574</v>
      </c>
      <c r="AF40" s="13">
        <f t="shared" si="132"/>
        <v>9.2592592592592587E-2</v>
      </c>
      <c r="AG40" s="13">
        <f t="shared" si="133"/>
        <v>0.12</v>
      </c>
      <c r="AH40" s="13">
        <f>DU40/DU$37</f>
        <v>2.0408163265306121E-2</v>
      </c>
      <c r="AI40" s="17"/>
      <c r="AL40" s="1" t="s">
        <v>61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>
        <v>2</v>
      </c>
      <c r="AW40" s="26">
        <v>0</v>
      </c>
      <c r="AX40" s="26">
        <f t="shared" si="99"/>
        <v>2</v>
      </c>
      <c r="AY40" s="26">
        <v>1</v>
      </c>
      <c r="AZ40" s="26">
        <v>1</v>
      </c>
      <c r="BA40" s="26">
        <f t="shared" si="100"/>
        <v>2</v>
      </c>
      <c r="BB40" s="26">
        <v>1</v>
      </c>
      <c r="BC40" s="26">
        <v>1</v>
      </c>
      <c r="BD40" s="26">
        <f t="shared" si="101"/>
        <v>2</v>
      </c>
      <c r="BE40" s="26">
        <v>0</v>
      </c>
      <c r="BF40" s="26">
        <v>0</v>
      </c>
      <c r="BG40" s="26">
        <f t="shared" si="102"/>
        <v>0</v>
      </c>
      <c r="BH40" s="26">
        <v>0</v>
      </c>
      <c r="BI40" s="26">
        <v>0</v>
      </c>
      <c r="BJ40" s="26">
        <f t="shared" si="103"/>
        <v>0</v>
      </c>
      <c r="BK40" s="26">
        <v>0</v>
      </c>
      <c r="BL40" s="26">
        <v>0</v>
      </c>
      <c r="BM40" s="26">
        <f t="shared" si="104"/>
        <v>0</v>
      </c>
      <c r="BN40" s="26">
        <v>2</v>
      </c>
      <c r="BO40" s="26">
        <v>0</v>
      </c>
      <c r="BP40" s="26">
        <f t="shared" si="105"/>
        <v>2</v>
      </c>
      <c r="BQ40" s="26">
        <v>1</v>
      </c>
      <c r="BR40" s="26">
        <v>1</v>
      </c>
      <c r="BS40" s="26">
        <f t="shared" si="134"/>
        <v>2</v>
      </c>
      <c r="BT40" s="26">
        <v>3</v>
      </c>
      <c r="BU40" s="26">
        <v>1</v>
      </c>
      <c r="BV40" s="26">
        <f t="shared" si="106"/>
        <v>4</v>
      </c>
      <c r="BW40" s="26">
        <v>1</v>
      </c>
      <c r="BX40" s="26">
        <v>1</v>
      </c>
      <c r="BY40" s="26">
        <f t="shared" si="107"/>
        <v>2</v>
      </c>
      <c r="BZ40" s="26">
        <v>0</v>
      </c>
      <c r="CA40" s="26">
        <v>0</v>
      </c>
      <c r="CB40" s="26">
        <f t="shared" si="108"/>
        <v>0</v>
      </c>
      <c r="CC40" s="26">
        <v>3</v>
      </c>
      <c r="CD40" s="26">
        <v>0</v>
      </c>
      <c r="CE40" s="26">
        <f t="shared" si="109"/>
        <v>3</v>
      </c>
      <c r="CF40" s="26">
        <v>1</v>
      </c>
      <c r="CG40" s="26">
        <v>0</v>
      </c>
      <c r="CH40" s="26">
        <f t="shared" si="110"/>
        <v>1</v>
      </c>
      <c r="CI40" s="26">
        <v>1</v>
      </c>
      <c r="CJ40" s="26">
        <v>0</v>
      </c>
      <c r="CK40" s="26">
        <f t="shared" si="111"/>
        <v>1</v>
      </c>
      <c r="CL40" s="26">
        <v>1</v>
      </c>
      <c r="CM40" s="26">
        <v>0</v>
      </c>
      <c r="CN40" s="26">
        <f>CL40+CM40</f>
        <v>1</v>
      </c>
      <c r="CO40" s="26">
        <v>2</v>
      </c>
      <c r="CP40" s="26">
        <v>0</v>
      </c>
      <c r="CQ40" s="26">
        <f>CO40+CP40</f>
        <v>2</v>
      </c>
      <c r="CR40" s="26">
        <v>3</v>
      </c>
      <c r="CS40" s="26">
        <v>1</v>
      </c>
      <c r="CT40" s="26">
        <f>CR40+CS40</f>
        <v>4</v>
      </c>
      <c r="CU40" s="26">
        <v>2</v>
      </c>
      <c r="CV40" s="26">
        <v>0</v>
      </c>
      <c r="CW40" s="26">
        <f>CU40+CV40</f>
        <v>2</v>
      </c>
      <c r="CX40" s="26">
        <v>3</v>
      </c>
      <c r="CY40" s="26">
        <v>1</v>
      </c>
      <c r="CZ40" s="26">
        <f>CX40+CY40</f>
        <v>4</v>
      </c>
      <c r="DA40" s="26">
        <v>3</v>
      </c>
      <c r="DB40" s="26">
        <v>1</v>
      </c>
      <c r="DC40" s="26">
        <f>DA40+DB40</f>
        <v>4</v>
      </c>
      <c r="DD40" s="26">
        <v>1</v>
      </c>
      <c r="DE40" s="26">
        <v>1</v>
      </c>
      <c r="DF40" s="26">
        <f>DD40+DE40</f>
        <v>2</v>
      </c>
      <c r="DG40" s="26">
        <v>3</v>
      </c>
      <c r="DH40" s="26">
        <v>1</v>
      </c>
      <c r="DI40" s="26">
        <f>DG40+DH40</f>
        <v>4</v>
      </c>
      <c r="DJ40" s="26">
        <v>7</v>
      </c>
      <c r="DK40" s="26">
        <v>0</v>
      </c>
      <c r="DL40" s="26">
        <f>DJ40+DK40</f>
        <v>7</v>
      </c>
      <c r="DM40" s="26">
        <v>4</v>
      </c>
      <c r="DN40" s="26">
        <v>1</v>
      </c>
      <c r="DO40" s="26">
        <f>DM40+DN40</f>
        <v>5</v>
      </c>
      <c r="DP40" s="26">
        <v>5</v>
      </c>
      <c r="DQ40" s="26">
        <v>1</v>
      </c>
      <c r="DR40" s="26">
        <f>DP40+DQ40</f>
        <v>6</v>
      </c>
      <c r="DS40" s="26">
        <v>1</v>
      </c>
      <c r="DT40" s="26">
        <v>0</v>
      </c>
      <c r="DU40" s="26">
        <f>DS40+DT40</f>
        <v>1</v>
      </c>
    </row>
    <row r="41" spans="1:125" ht="13.5" customHeight="1" x14ac:dyDescent="0.2">
      <c r="A41" s="16"/>
      <c r="E41" s="2"/>
      <c r="F41" s="11" t="str">
        <f>IF(AO37&gt;0,(AO41/AO37),"")</f>
        <v/>
      </c>
      <c r="G41" s="11" t="str">
        <f>IF(AR37&gt;0,(AR41/AR37),"")</f>
        <v/>
      </c>
      <c r="H41" s="11" t="str">
        <f>IF(AU37&gt;0,(AU41/AU37),"")</f>
        <v/>
      </c>
      <c r="I41" s="11">
        <f>IF(AX37&gt;0,(AX41/AX37),"")</f>
        <v>0.35714285714285715</v>
      </c>
      <c r="J41" s="11">
        <f>IF(BA37&gt;0,(BA41/BA37),"")</f>
        <v>0.6</v>
      </c>
      <c r="K41" s="11">
        <f>IF(BD37&gt;0,(BD41/BD37),"")</f>
        <v>0.5</v>
      </c>
      <c r="L41" s="11">
        <f>IF(BG37&gt;0,(BG41/BG37),"")</f>
        <v>0.5</v>
      </c>
      <c r="M41" s="11">
        <f>IF(BJ37&gt;0,(BJ41/BJ37),"")</f>
        <v>0.4</v>
      </c>
      <c r="N41" s="11">
        <f>IF(BM37&gt;0,(BM41/BM37),"")</f>
        <v>0.45454545454545453</v>
      </c>
      <c r="O41" s="11">
        <f>IF(BP37&gt;0,(BP41/BP37),"")</f>
        <v>0.55555555555555558</v>
      </c>
      <c r="P41" s="11">
        <f>IF(BS37&gt;0,(BS41/BS37),"")</f>
        <v>0.5</v>
      </c>
      <c r="Q41" s="11">
        <f>IF(BV37&gt;0,(BV41/BV37),"")</f>
        <v>0.61904761904761907</v>
      </c>
      <c r="R41" s="11">
        <f>IF(BY37&gt;0,(BY41/BY37),"")</f>
        <v>0.61111111111111116</v>
      </c>
      <c r="S41" s="11">
        <f>IF(CB37&gt;0,(CB41/CB37),"")</f>
        <v>0.5</v>
      </c>
      <c r="T41" s="11">
        <f t="shared" ref="T41" si="136">IF(CE37&gt;0,(CE41/CE37),"")</f>
        <v>0.61111111111111116</v>
      </c>
      <c r="U41" s="11">
        <f>IF(CH37&gt;0,(CH41/CH37),"")</f>
        <v>0.63157894736842102</v>
      </c>
      <c r="V41" s="11">
        <f>IF(CK37&gt;0,(CK41/CK37),"")</f>
        <v>0.73913043478260865</v>
      </c>
      <c r="W41" s="11">
        <f t="shared" si="125"/>
        <v>0.5</v>
      </c>
      <c r="X41" s="11">
        <f>CQ41/CQ$37</f>
        <v>0.41666666666666669</v>
      </c>
      <c r="Y41" s="11">
        <f>CT41/CT$37</f>
        <v>0.55555555555555558</v>
      </c>
      <c r="Z41" s="11">
        <f>CW41/CW$37</f>
        <v>0.46666666666666667</v>
      </c>
      <c r="AA41" s="11">
        <f t="shared" si="127"/>
        <v>0.5</v>
      </c>
      <c r="AB41" s="11">
        <f t="shared" si="128"/>
        <v>0.6428571428571429</v>
      </c>
      <c r="AC41" s="11">
        <f t="shared" si="129"/>
        <v>0.6</v>
      </c>
      <c r="AD41" s="11">
        <f t="shared" si="130"/>
        <v>0.44444444444444442</v>
      </c>
      <c r="AE41" s="11">
        <f>DL41/DL$37</f>
        <v>0.62295081967213117</v>
      </c>
      <c r="AF41" s="11">
        <f>DO41/DO$37</f>
        <v>0.44444444444444442</v>
      </c>
      <c r="AG41" s="11">
        <f>DR41/DR$37</f>
        <v>0.68</v>
      </c>
      <c r="AH41" s="11">
        <f>DU41/DU$37</f>
        <v>0.5714285714285714</v>
      </c>
      <c r="AI41" s="17"/>
      <c r="AL41" s="5" t="s">
        <v>87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>
        <f t="shared" ref="AV41:CL41" si="137">SUM(AV38:AV40)</f>
        <v>4</v>
      </c>
      <c r="AW41" s="26">
        <f t="shared" si="137"/>
        <v>1</v>
      </c>
      <c r="AX41" s="26">
        <f t="shared" si="137"/>
        <v>5</v>
      </c>
      <c r="AY41" s="26">
        <f t="shared" si="137"/>
        <v>10</v>
      </c>
      <c r="AZ41" s="26">
        <f t="shared" si="137"/>
        <v>2</v>
      </c>
      <c r="BA41" s="26">
        <f t="shared" si="137"/>
        <v>12</v>
      </c>
      <c r="BB41" s="26">
        <f t="shared" si="137"/>
        <v>6</v>
      </c>
      <c r="BC41" s="26">
        <f t="shared" si="137"/>
        <v>1</v>
      </c>
      <c r="BD41" s="26">
        <f t="shared" si="137"/>
        <v>7</v>
      </c>
      <c r="BE41" s="26">
        <f t="shared" si="137"/>
        <v>1</v>
      </c>
      <c r="BF41" s="26">
        <f t="shared" si="137"/>
        <v>0</v>
      </c>
      <c r="BG41" s="26">
        <f t="shared" si="137"/>
        <v>1</v>
      </c>
      <c r="BH41" s="26">
        <f t="shared" si="137"/>
        <v>2</v>
      </c>
      <c r="BI41" s="26">
        <f t="shared" si="137"/>
        <v>2</v>
      </c>
      <c r="BJ41" s="26">
        <f t="shared" si="137"/>
        <v>4</v>
      </c>
      <c r="BK41" s="26">
        <f t="shared" si="137"/>
        <v>3</v>
      </c>
      <c r="BL41" s="26">
        <f t="shared" si="137"/>
        <v>2</v>
      </c>
      <c r="BM41" s="26">
        <f t="shared" si="137"/>
        <v>5</v>
      </c>
      <c r="BN41" s="26">
        <f t="shared" si="137"/>
        <v>3</v>
      </c>
      <c r="BO41" s="26">
        <f t="shared" si="137"/>
        <v>2</v>
      </c>
      <c r="BP41" s="26">
        <f t="shared" si="137"/>
        <v>5</v>
      </c>
      <c r="BQ41" s="26">
        <f t="shared" si="137"/>
        <v>3</v>
      </c>
      <c r="BR41" s="26">
        <f t="shared" si="137"/>
        <v>3</v>
      </c>
      <c r="BS41" s="26">
        <f t="shared" si="137"/>
        <v>6</v>
      </c>
      <c r="BT41" s="26">
        <f t="shared" si="137"/>
        <v>10</v>
      </c>
      <c r="BU41" s="26">
        <f t="shared" si="137"/>
        <v>3</v>
      </c>
      <c r="BV41" s="26">
        <f t="shared" si="137"/>
        <v>13</v>
      </c>
      <c r="BW41" s="26">
        <f t="shared" si="137"/>
        <v>6</v>
      </c>
      <c r="BX41" s="26">
        <f t="shared" si="137"/>
        <v>5</v>
      </c>
      <c r="BY41" s="26">
        <f t="shared" si="137"/>
        <v>11</v>
      </c>
      <c r="BZ41" s="26">
        <f t="shared" si="137"/>
        <v>6</v>
      </c>
      <c r="CA41" s="26">
        <f t="shared" si="137"/>
        <v>2</v>
      </c>
      <c r="CB41" s="26">
        <f t="shared" si="137"/>
        <v>8</v>
      </c>
      <c r="CC41" s="26">
        <f t="shared" si="137"/>
        <v>10</v>
      </c>
      <c r="CD41" s="26">
        <f t="shared" si="137"/>
        <v>1</v>
      </c>
      <c r="CE41" s="26">
        <f t="shared" si="137"/>
        <v>11</v>
      </c>
      <c r="CF41" s="26">
        <f t="shared" si="137"/>
        <v>8</v>
      </c>
      <c r="CG41" s="26">
        <f t="shared" si="137"/>
        <v>4</v>
      </c>
      <c r="CH41" s="26">
        <f t="shared" si="137"/>
        <v>12</v>
      </c>
      <c r="CI41" s="26">
        <f t="shared" si="137"/>
        <v>13</v>
      </c>
      <c r="CJ41" s="26">
        <f t="shared" si="137"/>
        <v>4</v>
      </c>
      <c r="CK41" s="26">
        <f t="shared" si="137"/>
        <v>17</v>
      </c>
      <c r="CL41" s="26">
        <f t="shared" si="137"/>
        <v>5</v>
      </c>
      <c r="CM41" s="26">
        <f>SUM(CM38:CM40)</f>
        <v>2</v>
      </c>
      <c r="CN41" s="26">
        <f t="shared" ref="CN41:CO41" si="138">SUM(CN38:CN40)</f>
        <v>7</v>
      </c>
      <c r="CO41" s="26">
        <f t="shared" si="138"/>
        <v>9</v>
      </c>
      <c r="CP41" s="26">
        <f>SUM(CP38:CP40)</f>
        <v>1</v>
      </c>
      <c r="CQ41" s="26">
        <f t="shared" ref="CQ41:CR41" si="139">SUM(CQ38:CQ40)</f>
        <v>10</v>
      </c>
      <c r="CR41" s="26">
        <f t="shared" si="139"/>
        <v>12</v>
      </c>
      <c r="CS41" s="26">
        <f>SUM(CS38:CS40)</f>
        <v>8</v>
      </c>
      <c r="CT41" s="26">
        <f t="shared" ref="CT41:CU41" si="140">SUM(CT38:CT40)</f>
        <v>20</v>
      </c>
      <c r="CU41" s="26">
        <f t="shared" si="140"/>
        <v>10</v>
      </c>
      <c r="CV41" s="26">
        <f>SUM(CV38:CV40)</f>
        <v>4</v>
      </c>
      <c r="CW41" s="26">
        <f t="shared" ref="CW41:CX41" si="141">SUM(CW38:CW40)</f>
        <v>14</v>
      </c>
      <c r="CX41" s="26">
        <f t="shared" si="141"/>
        <v>10</v>
      </c>
      <c r="CY41" s="26">
        <f>SUM(CY38:CY40)</f>
        <v>4</v>
      </c>
      <c r="CZ41" s="26">
        <f t="shared" ref="CZ41:DA41" si="142">SUM(CZ38:CZ40)</f>
        <v>14</v>
      </c>
      <c r="DA41" s="26">
        <f t="shared" si="142"/>
        <v>16</v>
      </c>
      <c r="DB41" s="26">
        <f>SUM(DB38:DB40)</f>
        <v>2</v>
      </c>
      <c r="DC41" s="26">
        <f t="shared" ref="DC41:DD41" si="143">SUM(DC38:DC40)</f>
        <v>18</v>
      </c>
      <c r="DD41" s="26">
        <f t="shared" si="143"/>
        <v>19</v>
      </c>
      <c r="DE41" s="26">
        <f>SUM(DE38:DE40)</f>
        <v>5</v>
      </c>
      <c r="DF41" s="26">
        <f t="shared" ref="DF41:DG41" si="144">SUM(DF38:DF40)</f>
        <v>24</v>
      </c>
      <c r="DG41" s="26">
        <f t="shared" si="144"/>
        <v>14</v>
      </c>
      <c r="DH41" s="26">
        <f>SUM(DH38:DH40)</f>
        <v>10</v>
      </c>
      <c r="DI41" s="26">
        <f t="shared" ref="DI41:DJ41" si="145">SUM(DI38:DI40)</f>
        <v>24</v>
      </c>
      <c r="DJ41" s="26">
        <f t="shared" si="145"/>
        <v>27</v>
      </c>
      <c r="DK41" s="26">
        <f>SUM(DK38:DK40)</f>
        <v>11</v>
      </c>
      <c r="DL41" s="26">
        <f t="shared" ref="DL41:DM41" si="146">SUM(DL38:DL40)</f>
        <v>38</v>
      </c>
      <c r="DM41" s="26">
        <f t="shared" si="146"/>
        <v>18</v>
      </c>
      <c r="DN41" s="26">
        <f>SUM(DN38:DN40)</f>
        <v>6</v>
      </c>
      <c r="DO41" s="26">
        <f t="shared" ref="DO41:DP41" si="147">SUM(DO38:DO40)</f>
        <v>24</v>
      </c>
      <c r="DP41" s="26">
        <f t="shared" si="147"/>
        <v>24</v>
      </c>
      <c r="DQ41" s="26">
        <f>SUM(DQ38:DQ40)</f>
        <v>10</v>
      </c>
      <c r="DR41" s="26">
        <f t="shared" ref="DR41:DS41" si="148">SUM(DR38:DR40)</f>
        <v>34</v>
      </c>
      <c r="DS41" s="26">
        <f t="shared" si="148"/>
        <v>19</v>
      </c>
      <c r="DT41" s="26">
        <f>SUM(DT38:DT40)</f>
        <v>9</v>
      </c>
      <c r="DU41" s="26">
        <f t="shared" ref="DU41" si="149">SUM(DU38:DU40)</f>
        <v>28</v>
      </c>
    </row>
    <row r="42" spans="1:125" ht="13.5" customHeight="1" x14ac:dyDescent="0.25">
      <c r="A42" s="16"/>
      <c r="C42" s="2" t="s">
        <v>116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7"/>
      <c r="CR42" s="55" t="s">
        <v>116</v>
      </c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</row>
    <row r="43" spans="1:125" ht="13.5" customHeight="1" x14ac:dyDescent="0.2">
      <c r="A43" s="16"/>
      <c r="D43" s="1" t="s">
        <v>64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">
        <f>CT43</f>
        <v>320</v>
      </c>
      <c r="Z43" s="8">
        <f>CW43</f>
        <v>296</v>
      </c>
      <c r="AA43" s="8">
        <f>CZ43</f>
        <v>266</v>
      </c>
      <c r="AB43" s="8">
        <f>DC43</f>
        <v>301</v>
      </c>
      <c r="AC43" s="8">
        <f>DF43</f>
        <v>290</v>
      </c>
      <c r="AD43" s="8">
        <f>DI43</f>
        <v>354</v>
      </c>
      <c r="AE43" s="8">
        <f>DL43</f>
        <v>368</v>
      </c>
      <c r="AF43" s="8">
        <f>DO43</f>
        <v>352</v>
      </c>
      <c r="AG43" s="8">
        <f>DR43</f>
        <v>319</v>
      </c>
      <c r="AH43" s="8">
        <f>DU43</f>
        <v>237</v>
      </c>
      <c r="AI43" s="17"/>
      <c r="AK43" s="1" t="s">
        <v>64</v>
      </c>
      <c r="CT43" s="1">
        <v>320</v>
      </c>
      <c r="CW43" s="1">
        <v>296</v>
      </c>
      <c r="CZ43" s="1">
        <v>266</v>
      </c>
      <c r="DC43" s="1">
        <v>301</v>
      </c>
      <c r="DF43" s="1">
        <v>290</v>
      </c>
      <c r="DI43" s="1">
        <v>354</v>
      </c>
      <c r="DL43" s="1">
        <v>368</v>
      </c>
      <c r="DO43" s="1">
        <v>352</v>
      </c>
      <c r="DR43" s="1">
        <v>319</v>
      </c>
      <c r="DU43" s="1">
        <v>237</v>
      </c>
    </row>
    <row r="44" spans="1:125" ht="13.5" customHeight="1" x14ac:dyDescent="0.2">
      <c r="A44" s="16"/>
      <c r="D44" s="11" t="s">
        <v>117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>
        <f>CT44/CT43</f>
        <v>0.50312500000000004</v>
      </c>
      <c r="Z44" s="11">
        <f>CW44/CW43</f>
        <v>0.55743243243243246</v>
      </c>
      <c r="AA44" s="11">
        <f>CZ44/CZ43</f>
        <v>0.53759398496240607</v>
      </c>
      <c r="AB44" s="11">
        <f>DC44/DC43</f>
        <v>0.55813953488372092</v>
      </c>
      <c r="AC44" s="11">
        <f>DF44/DF43</f>
        <v>0.55172413793103448</v>
      </c>
      <c r="AD44" s="11">
        <f>DI44/DI43</f>
        <v>0.49717514124293788</v>
      </c>
      <c r="AE44" s="11">
        <f>DL44/DL43</f>
        <v>0.4891304347826087</v>
      </c>
      <c r="AF44" s="11">
        <f>DO44/DO43</f>
        <v>0.51420454545454541</v>
      </c>
      <c r="AG44" s="11">
        <f>DR44/DR43</f>
        <v>0.48589341692789967</v>
      </c>
      <c r="AH44" s="11">
        <f>DU44/DU43</f>
        <v>0.569620253164557</v>
      </c>
      <c r="AI44" s="17"/>
      <c r="AK44" s="11" t="s">
        <v>117</v>
      </c>
      <c r="CT44" s="1">
        <v>161</v>
      </c>
      <c r="CW44" s="1">
        <v>165</v>
      </c>
      <c r="CZ44" s="1">
        <v>143</v>
      </c>
      <c r="DC44" s="1">
        <v>168</v>
      </c>
      <c r="DF44" s="1">
        <v>160</v>
      </c>
      <c r="DI44" s="1">
        <v>176</v>
      </c>
      <c r="DL44" s="1">
        <v>180</v>
      </c>
      <c r="DO44" s="1">
        <v>181</v>
      </c>
      <c r="DR44" s="1">
        <v>155</v>
      </c>
      <c r="DU44" s="1">
        <v>135</v>
      </c>
    </row>
    <row r="45" spans="1:125" ht="13.5" customHeight="1" thickBot="1" x14ac:dyDescent="0.25">
      <c r="A45" s="16"/>
      <c r="B45" s="3"/>
      <c r="C45" s="3"/>
      <c r="D45" s="3"/>
      <c r="E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I45" s="17"/>
      <c r="CM45" s="14"/>
      <c r="CN45" s="14"/>
    </row>
    <row r="46" spans="1:125" ht="13.5" customHeight="1" thickTop="1" x14ac:dyDescent="0.2">
      <c r="A46" s="16"/>
      <c r="B46" s="2"/>
      <c r="C46" s="2"/>
      <c r="D46" s="2"/>
      <c r="E46" s="2"/>
      <c r="O46" s="5" t="s">
        <v>69</v>
      </c>
      <c r="P46" s="5" t="s">
        <v>68</v>
      </c>
      <c r="Q46" s="5" t="s">
        <v>39</v>
      </c>
      <c r="R46" s="5" t="s">
        <v>38</v>
      </c>
      <c r="S46" s="5" t="s">
        <v>37</v>
      </c>
      <c r="T46" s="5" t="s">
        <v>36</v>
      </c>
      <c r="U46" s="5" t="s">
        <v>35</v>
      </c>
      <c r="V46" s="5" t="s">
        <v>33</v>
      </c>
      <c r="W46" s="5" t="s">
        <v>32</v>
      </c>
      <c r="X46" s="5" t="s">
        <v>31</v>
      </c>
      <c r="Y46" s="5" t="s">
        <v>30</v>
      </c>
      <c r="Z46" s="5" t="s">
        <v>29</v>
      </c>
      <c r="AA46" s="5" t="s">
        <v>28</v>
      </c>
      <c r="AB46" s="5" t="s">
        <v>27</v>
      </c>
      <c r="AC46" s="5" t="s">
        <v>89</v>
      </c>
      <c r="AD46" s="5" t="s">
        <v>95</v>
      </c>
      <c r="AE46" s="5" t="s">
        <v>98</v>
      </c>
      <c r="AF46" s="5" t="s">
        <v>101</v>
      </c>
      <c r="AI46" s="17"/>
      <c r="BC46" s="14"/>
      <c r="BD46" s="14"/>
      <c r="BF46" s="14"/>
      <c r="BG46" s="14"/>
      <c r="BI46" s="14"/>
      <c r="BJ46" s="14"/>
      <c r="BL46" s="14"/>
      <c r="BM46" s="14"/>
      <c r="BN46" s="55" t="s">
        <v>49</v>
      </c>
      <c r="BO46" s="55"/>
      <c r="BP46" s="55"/>
      <c r="BQ46" s="55" t="s">
        <v>50</v>
      </c>
      <c r="BR46" s="55"/>
      <c r="BS46" s="55"/>
      <c r="BT46" s="55" t="s">
        <v>51</v>
      </c>
      <c r="BU46" s="55"/>
      <c r="BV46" s="55"/>
      <c r="BW46" s="55" t="s">
        <v>52</v>
      </c>
      <c r="BX46" s="55"/>
      <c r="BY46" s="55"/>
      <c r="BZ46" s="55" t="s">
        <v>53</v>
      </c>
      <c r="CA46" s="55"/>
      <c r="CB46" s="55"/>
      <c r="CC46" s="55" t="s">
        <v>54</v>
      </c>
      <c r="CD46" s="55"/>
      <c r="CE46" s="55"/>
      <c r="CF46" s="55" t="s">
        <v>55</v>
      </c>
      <c r="CG46" s="55"/>
      <c r="CH46" s="55"/>
      <c r="CI46" s="55" t="s">
        <v>26</v>
      </c>
      <c r="CJ46" s="55"/>
      <c r="CK46" s="55"/>
      <c r="CL46" s="55" t="s">
        <v>90</v>
      </c>
      <c r="CM46" s="55"/>
      <c r="CN46" s="55"/>
      <c r="CO46" s="55" t="s">
        <v>96</v>
      </c>
      <c r="CP46" s="55"/>
      <c r="CQ46" s="55"/>
      <c r="CR46" s="55" t="s">
        <v>100</v>
      </c>
      <c r="CS46" s="55"/>
      <c r="CT46" s="55"/>
      <c r="CU46" s="55" t="s">
        <v>103</v>
      </c>
      <c r="CV46" s="55"/>
      <c r="CW46" s="55"/>
      <c r="CX46" s="55" t="s">
        <v>105</v>
      </c>
      <c r="CY46" s="55"/>
      <c r="CZ46" s="55"/>
      <c r="DA46" s="55" t="s">
        <v>107</v>
      </c>
      <c r="DB46" s="55"/>
      <c r="DC46" s="55"/>
      <c r="DD46" s="55" t="s">
        <v>111</v>
      </c>
      <c r="DE46" s="55"/>
      <c r="DF46" s="55"/>
      <c r="DG46" s="55" t="s">
        <v>114</v>
      </c>
      <c r="DH46" s="55"/>
      <c r="DI46" s="55"/>
      <c r="DJ46" s="55" t="s">
        <v>119</v>
      </c>
      <c r="DK46" s="55"/>
      <c r="DL46" s="55"/>
      <c r="DM46" s="55" t="s">
        <v>123</v>
      </c>
      <c r="DN46" s="55"/>
      <c r="DO46" s="55"/>
    </row>
    <row r="47" spans="1:125" ht="13.5" customHeight="1" x14ac:dyDescent="0.2">
      <c r="A47" s="16"/>
      <c r="B47" s="2"/>
      <c r="C47" s="2"/>
      <c r="D47" s="2"/>
      <c r="E47" s="2"/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I47" s="17"/>
      <c r="BC47" s="14"/>
      <c r="BD47" s="14"/>
      <c r="BF47" s="14"/>
      <c r="BG47" s="14"/>
      <c r="BI47" s="14"/>
      <c r="BJ47" s="14"/>
      <c r="BL47" s="14"/>
      <c r="BM47" s="14"/>
      <c r="BN47" s="55" t="s">
        <v>12</v>
      </c>
      <c r="BO47" s="55"/>
      <c r="BP47" s="55"/>
      <c r="BQ47" s="55" t="s">
        <v>13</v>
      </c>
      <c r="BR47" s="55"/>
      <c r="BS47" s="55"/>
      <c r="BT47" s="55" t="s">
        <v>14</v>
      </c>
      <c r="BU47" s="55"/>
      <c r="BV47" s="55"/>
      <c r="BW47" s="55" t="s">
        <v>15</v>
      </c>
      <c r="BX47" s="55"/>
      <c r="BY47" s="55"/>
      <c r="BZ47" s="55" t="s">
        <v>16</v>
      </c>
      <c r="CA47" s="55"/>
      <c r="CB47" s="55"/>
      <c r="CC47" s="55" t="s">
        <v>17</v>
      </c>
      <c r="CD47" s="55"/>
      <c r="CE47" s="55"/>
      <c r="CF47" s="55" t="s">
        <v>91</v>
      </c>
      <c r="CG47" s="55"/>
      <c r="CH47" s="55"/>
      <c r="CI47" s="55" t="s">
        <v>97</v>
      </c>
      <c r="CJ47" s="55"/>
      <c r="CK47" s="55"/>
      <c r="CL47" s="55" t="s">
        <v>99</v>
      </c>
      <c r="CM47" s="55"/>
      <c r="CN47" s="55"/>
      <c r="CO47" s="55" t="s">
        <v>102</v>
      </c>
      <c r="CP47" s="55"/>
      <c r="CQ47" s="55"/>
      <c r="CR47" s="55" t="s">
        <v>106</v>
      </c>
      <c r="CS47" s="55"/>
      <c r="CT47" s="55"/>
      <c r="CU47" s="55" t="s">
        <v>108</v>
      </c>
      <c r="CV47" s="55"/>
      <c r="CW47" s="55"/>
      <c r="CX47" s="55" t="s">
        <v>112</v>
      </c>
      <c r="CY47" s="55"/>
      <c r="CZ47" s="55"/>
      <c r="DA47" s="55" t="s">
        <v>115</v>
      </c>
      <c r="DB47" s="55"/>
      <c r="DC47" s="55"/>
      <c r="DD47" s="55" t="s">
        <v>120</v>
      </c>
      <c r="DE47" s="55"/>
      <c r="DF47" s="55"/>
      <c r="DG47" s="55" t="s">
        <v>124</v>
      </c>
      <c r="DH47" s="55"/>
      <c r="DI47" s="55"/>
      <c r="DJ47" s="55" t="s">
        <v>128</v>
      </c>
      <c r="DK47" s="55"/>
      <c r="DL47" s="55"/>
      <c r="DM47" s="55" t="s">
        <v>132</v>
      </c>
      <c r="DN47" s="55"/>
      <c r="DO47" s="55"/>
    </row>
    <row r="48" spans="1:125" ht="13.5" customHeight="1" x14ac:dyDescent="0.2">
      <c r="A48" s="16"/>
      <c r="B48" s="4"/>
      <c r="C48" s="4"/>
      <c r="D48" s="4"/>
      <c r="E48" s="4"/>
      <c r="O48" s="22" t="s">
        <v>32</v>
      </c>
      <c r="P48" s="22" t="s">
        <v>31</v>
      </c>
      <c r="Q48" s="22" t="s">
        <v>30</v>
      </c>
      <c r="R48" s="22" t="s">
        <v>29</v>
      </c>
      <c r="S48" s="22" t="s">
        <v>28</v>
      </c>
      <c r="T48" s="22" t="s">
        <v>27</v>
      </c>
      <c r="U48" s="22" t="s">
        <v>89</v>
      </c>
      <c r="V48" s="22" t="s">
        <v>95</v>
      </c>
      <c r="W48" s="22" t="s">
        <v>98</v>
      </c>
      <c r="X48" s="22" t="s">
        <v>101</v>
      </c>
      <c r="Y48" s="22" t="s">
        <v>104</v>
      </c>
      <c r="Z48" s="22" t="s">
        <v>109</v>
      </c>
      <c r="AA48" s="22" t="s">
        <v>110</v>
      </c>
      <c r="AB48" s="22" t="s">
        <v>113</v>
      </c>
      <c r="AC48" s="22" t="s">
        <v>118</v>
      </c>
      <c r="AD48" s="22" t="s">
        <v>125</v>
      </c>
      <c r="AE48" s="22" t="s">
        <v>126</v>
      </c>
      <c r="AF48" s="22" t="s">
        <v>126</v>
      </c>
      <c r="AI48" s="17"/>
      <c r="BC48" s="14"/>
      <c r="BD48" s="14"/>
      <c r="BF48" s="14"/>
      <c r="BG48" s="14"/>
      <c r="BI48" s="14"/>
      <c r="BJ48" s="14"/>
      <c r="BL48" s="14"/>
      <c r="BM48" s="14"/>
      <c r="BN48" s="5"/>
      <c r="BO48" s="5"/>
      <c r="BP48" s="5" t="s">
        <v>18</v>
      </c>
      <c r="BS48" s="5" t="s">
        <v>18</v>
      </c>
      <c r="BT48" s="5"/>
      <c r="BU48" s="5"/>
      <c r="BV48" s="5" t="s">
        <v>18</v>
      </c>
      <c r="BW48" s="5"/>
      <c r="BX48" s="5"/>
      <c r="BY48" s="5" t="s">
        <v>18</v>
      </c>
      <c r="BZ48" s="5"/>
      <c r="CA48" s="5"/>
      <c r="CB48" s="5" t="s">
        <v>18</v>
      </c>
      <c r="CC48" s="5"/>
      <c r="CD48" s="5"/>
      <c r="CE48" s="5" t="s">
        <v>18</v>
      </c>
      <c r="CF48" s="5"/>
      <c r="CG48" s="5"/>
      <c r="CH48" s="5" t="s">
        <v>18</v>
      </c>
      <c r="CI48" s="5"/>
      <c r="CJ48" s="5"/>
      <c r="CK48" s="5" t="s">
        <v>18</v>
      </c>
      <c r="CL48" s="5"/>
      <c r="CM48" s="5"/>
      <c r="CN48" s="5" t="s">
        <v>18</v>
      </c>
      <c r="CQ48" s="5" t="s">
        <v>18</v>
      </c>
      <c r="CR48" s="5"/>
      <c r="CS48" s="5"/>
      <c r="CT48" s="5" t="s">
        <v>18</v>
      </c>
      <c r="CU48" s="5"/>
      <c r="CV48" s="5"/>
      <c r="CW48" s="5" t="s">
        <v>18</v>
      </c>
      <c r="CX48" s="5"/>
      <c r="CY48" s="5"/>
      <c r="CZ48" s="5" t="s">
        <v>18</v>
      </c>
      <c r="DA48" s="5"/>
      <c r="DB48" s="5"/>
      <c r="DC48" s="5" t="s">
        <v>18</v>
      </c>
      <c r="DD48" s="5"/>
      <c r="DE48" s="5"/>
      <c r="DF48" s="5" t="s">
        <v>18</v>
      </c>
      <c r="DG48" s="5"/>
      <c r="DH48" s="5"/>
      <c r="DI48" s="5" t="s">
        <v>18</v>
      </c>
      <c r="DJ48" s="5"/>
      <c r="DK48" s="5"/>
      <c r="DL48" s="5" t="s">
        <v>18</v>
      </c>
      <c r="DM48" s="5"/>
      <c r="DN48" s="5"/>
      <c r="DO48" s="5" t="s">
        <v>18</v>
      </c>
    </row>
    <row r="49" spans="1:119" ht="13.5" customHeight="1" x14ac:dyDescent="0.2">
      <c r="A49" s="16"/>
      <c r="AI49" s="18"/>
      <c r="AJ49" s="5"/>
      <c r="AK49" s="5"/>
      <c r="AL49" s="5"/>
      <c r="BC49" s="14"/>
      <c r="BD49" s="14"/>
      <c r="BF49" s="14"/>
      <c r="BG49" s="14"/>
      <c r="BI49" s="14"/>
      <c r="BJ49" s="14"/>
      <c r="BL49" s="14"/>
      <c r="BM49" s="14"/>
      <c r="BN49" s="5"/>
      <c r="BO49" s="5"/>
      <c r="BP49" s="5"/>
      <c r="BQ49" s="5"/>
      <c r="BR49" s="5"/>
      <c r="CG49" s="14"/>
      <c r="CH49" s="14"/>
      <c r="CJ49" s="14"/>
      <c r="CK49" s="14"/>
      <c r="CM49" s="14"/>
      <c r="CN49" s="14"/>
    </row>
    <row r="50" spans="1:119" ht="13.5" customHeight="1" x14ac:dyDescent="0.2">
      <c r="A50" s="16"/>
      <c r="B50" s="42" t="s">
        <v>22</v>
      </c>
      <c r="C50" s="42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17"/>
      <c r="AM50" s="6"/>
      <c r="AN50" s="6"/>
      <c r="AO50" s="6"/>
      <c r="AP50" s="6"/>
      <c r="AQ50" s="6"/>
      <c r="AR50" s="6"/>
      <c r="AS50" s="6"/>
      <c r="AT50" s="6"/>
    </row>
    <row r="51" spans="1:119" ht="13.5" customHeight="1" x14ac:dyDescent="0.25">
      <c r="A51" s="16"/>
      <c r="C51" s="2" t="s">
        <v>19</v>
      </c>
      <c r="F51" s="7"/>
      <c r="G51" s="7"/>
      <c r="H51" s="7"/>
      <c r="I51" s="7"/>
      <c r="J51" s="7"/>
      <c r="K51" s="7"/>
      <c r="L51" s="7"/>
      <c r="M51" s="7"/>
      <c r="N51" s="7"/>
      <c r="O51" s="6"/>
      <c r="P51" s="6"/>
      <c r="Q51" s="6"/>
      <c r="R51" s="6"/>
      <c r="S51" s="6"/>
      <c r="T51" s="6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7"/>
      <c r="AM51" s="55" t="s">
        <v>19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</row>
    <row r="52" spans="1:119" ht="13.5" customHeight="1" x14ac:dyDescent="0.2">
      <c r="A52" s="16"/>
      <c r="D52" s="1" t="s">
        <v>63</v>
      </c>
      <c r="H52" s="14"/>
      <c r="O52" s="8">
        <f>BP52</f>
        <v>669</v>
      </c>
      <c r="P52" s="8">
        <f>BS52</f>
        <v>691</v>
      </c>
      <c r="Q52" s="8">
        <f>BV52</f>
        <v>782</v>
      </c>
      <c r="R52" s="8">
        <f>BY52</f>
        <v>870</v>
      </c>
      <c r="S52" s="8">
        <f>CB52</f>
        <v>836</v>
      </c>
      <c r="T52" s="8">
        <f>CE52</f>
        <v>877</v>
      </c>
      <c r="U52" s="8">
        <f>CH52</f>
        <v>929</v>
      </c>
      <c r="V52" s="8">
        <f>CK52</f>
        <v>1007</v>
      </c>
      <c r="W52" s="8">
        <f>CN52</f>
        <v>1033</v>
      </c>
      <c r="X52" s="8">
        <f>CQ52</f>
        <v>1099</v>
      </c>
      <c r="Y52" s="8">
        <f>CT52</f>
        <v>1138</v>
      </c>
      <c r="Z52" s="8">
        <f>CW52</f>
        <v>1087</v>
      </c>
      <c r="AA52" s="8">
        <f>CZ52</f>
        <v>1117</v>
      </c>
      <c r="AB52" s="8">
        <f>DC52</f>
        <v>1242</v>
      </c>
      <c r="AC52" s="8">
        <f>DF52</f>
        <v>1272</v>
      </c>
      <c r="AD52" s="8">
        <f>DI52</f>
        <v>1466</v>
      </c>
      <c r="AE52" s="8">
        <f>DL52</f>
        <v>1461</v>
      </c>
      <c r="AF52" s="8">
        <f>DO52</f>
        <v>1412</v>
      </c>
      <c r="AI52" s="17"/>
      <c r="AK52" s="1" t="s">
        <v>63</v>
      </c>
      <c r="BP52" s="26">
        <v>669</v>
      </c>
      <c r="BQ52" s="26"/>
      <c r="BR52" s="26"/>
      <c r="BS52" s="26">
        <v>691</v>
      </c>
      <c r="BT52" s="26"/>
      <c r="BU52" s="26"/>
      <c r="BV52" s="26">
        <v>782</v>
      </c>
      <c r="BW52" s="26"/>
      <c r="BX52" s="26"/>
      <c r="BY52" s="26">
        <v>870</v>
      </c>
      <c r="BZ52" s="26"/>
      <c r="CA52" s="26"/>
      <c r="CB52" s="26">
        <v>836</v>
      </c>
      <c r="CC52" s="26"/>
      <c r="CD52" s="26"/>
      <c r="CE52" s="26">
        <v>877</v>
      </c>
      <c r="CF52" s="26"/>
      <c r="CG52" s="26"/>
      <c r="CH52" s="26">
        <v>929</v>
      </c>
      <c r="CK52" s="26">
        <v>1007</v>
      </c>
      <c r="CN52" s="26">
        <v>1033</v>
      </c>
      <c r="CQ52" s="26">
        <v>1099</v>
      </c>
      <c r="CT52" s="26">
        <v>1138</v>
      </c>
      <c r="CW52" s="1">
        <v>1087</v>
      </c>
      <c r="CZ52" s="1">
        <v>1117</v>
      </c>
      <c r="DC52" s="1">
        <v>1242</v>
      </c>
      <c r="DF52" s="1">
        <v>1272</v>
      </c>
      <c r="DI52" s="1">
        <v>1466</v>
      </c>
      <c r="DL52" s="1">
        <v>1461</v>
      </c>
      <c r="DO52" s="1">
        <v>1412</v>
      </c>
    </row>
    <row r="53" spans="1:119" ht="13.5" customHeight="1" x14ac:dyDescent="0.2">
      <c r="A53" s="16"/>
      <c r="D53" s="11" t="s">
        <v>58</v>
      </c>
      <c r="E53" s="1" t="s">
        <v>62</v>
      </c>
      <c r="H53" s="14"/>
      <c r="O53" s="13">
        <f>IF(BP52&gt;0,(BP53/BP52),"")</f>
        <v>0</v>
      </c>
      <c r="P53" s="13">
        <f>IF(BS52&gt;0,(BS53/BS52),"")</f>
        <v>3.0390738060781478E-2</v>
      </c>
      <c r="Q53" s="13">
        <f>IF(BV52&gt;0,(BV53/BV52),"")</f>
        <v>3.3248081841432228E-2</v>
      </c>
      <c r="R53" s="13">
        <f>IF(BY52&gt;0,(BY53/BY52),"")</f>
        <v>2.9885057471264367E-2</v>
      </c>
      <c r="S53" s="13">
        <f>IF(CB52&gt;0,(CB53/CB52),"")</f>
        <v>2.3923444976076555E-2</v>
      </c>
      <c r="T53" s="13">
        <f>IF(CE52&gt;0,(CE53/CE52),"")</f>
        <v>2.8506271379703536E-2</v>
      </c>
      <c r="U53" s="13">
        <f>CH53/CH$52</f>
        <v>4.0904198062432721E-2</v>
      </c>
      <c r="V53" s="13">
        <f>CK53/CK$52</f>
        <v>3.8728897715988087E-2</v>
      </c>
      <c r="W53" s="13">
        <f>CN53/CN$52</f>
        <v>3.5818005808325268E-2</v>
      </c>
      <c r="X53" s="13">
        <f>CQ53/CQ$52</f>
        <v>2.8207461328480437E-2</v>
      </c>
      <c r="Y53" s="13">
        <f>CT53/CT$52</f>
        <v>3.3391915641476276E-2</v>
      </c>
      <c r="Z53" s="13">
        <f>CW53/CW$52</f>
        <v>2.2079116835326588E-2</v>
      </c>
      <c r="AA53" s="13">
        <f>CZ53/CZ$52</f>
        <v>2.5962399283795883E-2</v>
      </c>
      <c r="AB53" s="13">
        <f>DC53/DC$52</f>
        <v>2.0933977455716585E-2</v>
      </c>
      <c r="AC53" s="13">
        <f>DF53/DF$52</f>
        <v>2.9874213836477988E-2</v>
      </c>
      <c r="AD53" s="13">
        <f>DI53/DI$52</f>
        <v>1.7735334242837655E-2</v>
      </c>
      <c r="AE53" s="13">
        <f>DL53/DL$52</f>
        <v>2.4640657084188913E-2</v>
      </c>
      <c r="AF53" s="13">
        <f>DO53/DO$52</f>
        <v>2.9036827195467421E-2</v>
      </c>
      <c r="AI53" s="17"/>
      <c r="AK53" s="11" t="s">
        <v>58</v>
      </c>
      <c r="AL53" s="1" t="s">
        <v>62</v>
      </c>
      <c r="BP53" s="26">
        <v>0</v>
      </c>
      <c r="BQ53" s="26"/>
      <c r="BR53" s="26"/>
      <c r="BS53" s="26">
        <v>21</v>
      </c>
      <c r="BT53" s="26"/>
      <c r="BU53" s="26"/>
      <c r="BV53" s="26">
        <v>26</v>
      </c>
      <c r="BW53" s="26"/>
      <c r="BX53" s="26"/>
      <c r="BY53" s="26">
        <v>26</v>
      </c>
      <c r="BZ53" s="26"/>
      <c r="CA53" s="26"/>
      <c r="CB53" s="26">
        <v>20</v>
      </c>
      <c r="CC53" s="26"/>
      <c r="CD53" s="26"/>
      <c r="CE53" s="26">
        <v>25</v>
      </c>
      <c r="CF53" s="26"/>
      <c r="CG53" s="26"/>
      <c r="CH53" s="26">
        <v>38</v>
      </c>
      <c r="CK53" s="26">
        <v>39</v>
      </c>
      <c r="CN53" s="26">
        <v>37</v>
      </c>
      <c r="CQ53" s="26">
        <v>31</v>
      </c>
      <c r="CT53" s="26">
        <v>38</v>
      </c>
      <c r="CW53" s="1">
        <v>24</v>
      </c>
      <c r="CZ53" s="1">
        <v>29</v>
      </c>
      <c r="DC53" s="1">
        <v>26</v>
      </c>
      <c r="DF53" s="1">
        <v>38</v>
      </c>
      <c r="DI53" s="1">
        <v>26</v>
      </c>
      <c r="DL53" s="1">
        <v>36</v>
      </c>
      <c r="DO53" s="1">
        <v>41</v>
      </c>
    </row>
    <row r="54" spans="1:119" ht="13.5" customHeight="1" x14ac:dyDescent="0.2">
      <c r="A54" s="16"/>
      <c r="D54" s="2"/>
      <c r="O54" s="11">
        <f>IF(BP52&gt;0,(BP54/BP52),"")</f>
        <v>0.63228699551569512</v>
      </c>
      <c r="P54" s="11">
        <f>IF(BS52&gt;0,(BS54/BS52),"")</f>
        <v>0.6410998552821997</v>
      </c>
      <c r="Q54" s="11">
        <f>IF(BV52&gt;0,(BV54/BV52),"")</f>
        <v>0.65089514066496168</v>
      </c>
      <c r="R54" s="11">
        <f>IF(BY52&gt;0,(BY54/BY52),"")</f>
        <v>0.66321839080459766</v>
      </c>
      <c r="S54" s="11">
        <f>IF(CB52&gt;0,(CB54/CB52),"")</f>
        <v>0.68779904306220097</v>
      </c>
      <c r="T54" s="11">
        <f>IF(CE52&gt;0,(CE54/CE52),"")</f>
        <v>0.70011402508551879</v>
      </c>
      <c r="U54" s="11">
        <f>CH54/CH$52</f>
        <v>0.69321851453175454</v>
      </c>
      <c r="V54" s="11">
        <f>CK54/CK$52</f>
        <v>0.67130089374379343</v>
      </c>
      <c r="W54" s="11">
        <f>CN54/CN$52</f>
        <v>0.67086156824782184</v>
      </c>
      <c r="X54" s="11">
        <f>CQ54/CQ$52</f>
        <v>0.68243858052775253</v>
      </c>
      <c r="Y54" s="11">
        <f>CT54/CT$52</f>
        <v>0.67311072056239019</v>
      </c>
      <c r="Z54" s="11">
        <f>CW54/CW$52</f>
        <v>0.6651333946642134</v>
      </c>
      <c r="AA54" s="11">
        <f>CZ54/CZ$52</f>
        <v>0.65264100268576541</v>
      </c>
      <c r="AB54" s="11">
        <f>DC54/DC$52</f>
        <v>0.67954911433172305</v>
      </c>
      <c r="AC54" s="11">
        <f>DF54/DF$52</f>
        <v>0.69732704402515722</v>
      </c>
      <c r="AD54" s="11">
        <f>DI54/DI$52</f>
        <v>0.65211459754433831</v>
      </c>
      <c r="AE54" s="11">
        <f>DL54/DL$52</f>
        <v>0.64134154688569478</v>
      </c>
      <c r="AF54" s="11">
        <f>DO54/DO$52</f>
        <v>0.66501416430594906</v>
      </c>
      <c r="AI54" s="17"/>
      <c r="AL54" s="5" t="s">
        <v>88</v>
      </c>
      <c r="AS54" s="55"/>
      <c r="AT54" s="55"/>
      <c r="AU54" s="55"/>
      <c r="BP54" s="26">
        <f>BP17+BP53</f>
        <v>423</v>
      </c>
      <c r="BQ54" s="26"/>
      <c r="BR54" s="26"/>
      <c r="BS54" s="26">
        <f>BS17+BS53</f>
        <v>443</v>
      </c>
      <c r="BT54" s="26"/>
      <c r="BU54" s="26"/>
      <c r="BV54" s="26">
        <f>BV17+BV53</f>
        <v>509</v>
      </c>
      <c r="BW54" s="26"/>
      <c r="BX54" s="26"/>
      <c r="BY54" s="26">
        <f>BY17+BY53</f>
        <v>577</v>
      </c>
      <c r="BZ54" s="26"/>
      <c r="CA54" s="26"/>
      <c r="CB54" s="26">
        <f>CB17+CB53</f>
        <v>575</v>
      </c>
      <c r="CC54" s="26"/>
      <c r="CD54" s="26"/>
      <c r="CE54" s="26">
        <f>CE17+CE53</f>
        <v>614</v>
      </c>
      <c r="CF54" s="26"/>
      <c r="CG54" s="26"/>
      <c r="CH54" s="26">
        <f>CH17+CH53</f>
        <v>644</v>
      </c>
      <c r="CK54" s="26">
        <f>CK17+CK53</f>
        <v>676</v>
      </c>
      <c r="CN54" s="26">
        <f>CN17+CN53</f>
        <v>693</v>
      </c>
      <c r="CQ54" s="26">
        <f>CQ17+CQ53</f>
        <v>750</v>
      </c>
      <c r="CT54" s="26">
        <f>CT17+CT53</f>
        <v>766</v>
      </c>
      <c r="CW54" s="26">
        <f>CW17+CW53</f>
        <v>723</v>
      </c>
      <c r="CZ54" s="26">
        <f>CZ17+CZ53</f>
        <v>729</v>
      </c>
      <c r="DC54" s="26">
        <f>DC17+DC53</f>
        <v>844</v>
      </c>
      <c r="DF54" s="26">
        <f>DF17+DF53</f>
        <v>887</v>
      </c>
      <c r="DI54" s="26">
        <f>DI17+DI53</f>
        <v>956</v>
      </c>
      <c r="DL54" s="26">
        <f>DL17+DL53</f>
        <v>937</v>
      </c>
      <c r="DO54" s="26">
        <f>DO17+DO53</f>
        <v>939</v>
      </c>
    </row>
    <row r="55" spans="1:119" ht="13.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7"/>
      <c r="AS55" s="11"/>
    </row>
    <row r="56" spans="1:119" ht="13.5" customHeight="1" x14ac:dyDescent="0.2">
      <c r="A56" s="16"/>
      <c r="AI56" s="17"/>
      <c r="AS56" s="11"/>
    </row>
    <row r="57" spans="1:119" ht="13.5" customHeight="1" x14ac:dyDescent="0.25">
      <c r="A57" s="16"/>
      <c r="B57" s="50" t="s">
        <v>65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2"/>
      <c r="AB57" s="52"/>
      <c r="AC57" s="52"/>
      <c r="AI57" s="17"/>
      <c r="AS57" s="11"/>
    </row>
    <row r="58" spans="1:119" ht="13.5" hidden="1" customHeight="1" x14ac:dyDescent="0.2">
      <c r="A58" s="16"/>
      <c r="B58" s="1" t="s">
        <v>67</v>
      </c>
      <c r="AI58" s="17"/>
      <c r="AS58" s="15"/>
      <c r="AT58" s="5"/>
    </row>
    <row r="59" spans="1:119" ht="13.5" customHeight="1" x14ac:dyDescent="0.25">
      <c r="A59" s="19"/>
      <c r="B59" s="53" t="s">
        <v>66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4"/>
      <c r="AC59" s="54"/>
      <c r="AD59" s="22"/>
      <c r="AE59" s="22"/>
      <c r="AF59" s="22"/>
      <c r="AG59" s="22"/>
      <c r="AH59" s="22" t="s">
        <v>133</v>
      </c>
      <c r="AI59" s="20"/>
      <c r="AS59" s="15"/>
      <c r="AT59" s="5"/>
    </row>
    <row r="60" spans="1:119" ht="13.5" customHeight="1" x14ac:dyDescent="0.2">
      <c r="F60" s="6"/>
      <c r="G60" s="6"/>
      <c r="AM60" s="6"/>
      <c r="AN60" s="6"/>
      <c r="AO60" s="6"/>
      <c r="AP60" s="6"/>
      <c r="AQ60" s="6"/>
      <c r="AR60" s="6"/>
      <c r="AS60" s="6"/>
      <c r="AT60" s="6"/>
    </row>
  </sheetData>
  <mergeCells count="103">
    <mergeCell ref="DJ46:DL46"/>
    <mergeCell ref="DJ47:DL47"/>
    <mergeCell ref="CC46:CE46"/>
    <mergeCell ref="BZ46:CB46"/>
    <mergeCell ref="DD46:DF46"/>
    <mergeCell ref="DG46:DI46"/>
    <mergeCell ref="DP7:DR7"/>
    <mergeCell ref="DP8:DR8"/>
    <mergeCell ref="BZ7:CB7"/>
    <mergeCell ref="CI7:CK7"/>
    <mergeCell ref="CC7:CE7"/>
    <mergeCell ref="DJ7:DL7"/>
    <mergeCell ref="BZ8:CB8"/>
    <mergeCell ref="DD8:DF8"/>
    <mergeCell ref="CU7:CW7"/>
    <mergeCell ref="CR7:CT7"/>
    <mergeCell ref="CX7:CZ7"/>
    <mergeCell ref="CU8:CW8"/>
    <mergeCell ref="CC8:CE8"/>
    <mergeCell ref="DA46:DC46"/>
    <mergeCell ref="CO8:CQ8"/>
    <mergeCell ref="CF8:CH8"/>
    <mergeCell ref="CI8:CK8"/>
    <mergeCell ref="CL8:CN8"/>
    <mergeCell ref="CI46:CK46"/>
    <mergeCell ref="CF46:CH46"/>
    <mergeCell ref="CR8:CT8"/>
    <mergeCell ref="CR46:CT46"/>
    <mergeCell ref="CX46:CZ46"/>
    <mergeCell ref="CL46:CN46"/>
    <mergeCell ref="CO46:CQ46"/>
    <mergeCell ref="CU46:CW46"/>
    <mergeCell ref="BE7:BG7"/>
    <mergeCell ref="BK8:BM8"/>
    <mergeCell ref="BN8:BP8"/>
    <mergeCell ref="BQ46:BS46"/>
    <mergeCell ref="BT46:BV46"/>
    <mergeCell ref="BN46:BP46"/>
    <mergeCell ref="BT7:BV7"/>
    <mergeCell ref="BN7:BP7"/>
    <mergeCell ref="BQ7:BS7"/>
    <mergeCell ref="BW46:BY46"/>
    <mergeCell ref="BW8:BY8"/>
    <mergeCell ref="BQ8:BS8"/>
    <mergeCell ref="BT8:BV8"/>
    <mergeCell ref="BW7:BY7"/>
    <mergeCell ref="BK7:BM7"/>
    <mergeCell ref="B57:AC57"/>
    <mergeCell ref="B59:AC59"/>
    <mergeCell ref="BB8:BD8"/>
    <mergeCell ref="BE8:BG8"/>
    <mergeCell ref="BB7:BD7"/>
    <mergeCell ref="AY8:BA8"/>
    <mergeCell ref="A2:AI2"/>
    <mergeCell ref="AV8:AX8"/>
    <mergeCell ref="AM8:AO8"/>
    <mergeCell ref="AM7:AO7"/>
    <mergeCell ref="AP7:AR7"/>
    <mergeCell ref="AS8:AU8"/>
    <mergeCell ref="AV7:AX7"/>
    <mergeCell ref="AS7:AU7"/>
    <mergeCell ref="AP8:AR8"/>
    <mergeCell ref="DG47:DI47"/>
    <mergeCell ref="AS54:AU54"/>
    <mergeCell ref="BQ47:BS47"/>
    <mergeCell ref="BT47:BV47"/>
    <mergeCell ref="CL47:CN47"/>
    <mergeCell ref="CR47:CT47"/>
    <mergeCell ref="BN47:BP47"/>
    <mergeCell ref="DD47:DF47"/>
    <mergeCell ref="CC47:CE47"/>
    <mergeCell ref="DA47:DC47"/>
    <mergeCell ref="CX47:CZ47"/>
    <mergeCell ref="CU47:CW47"/>
    <mergeCell ref="BW47:BY47"/>
    <mergeCell ref="BZ47:CB47"/>
    <mergeCell ref="CO47:CQ47"/>
    <mergeCell ref="CI47:CK47"/>
    <mergeCell ref="CF47:CH47"/>
    <mergeCell ref="DS7:DU7"/>
    <mergeCell ref="DS8:DU8"/>
    <mergeCell ref="DM46:DO46"/>
    <mergeCell ref="DM47:DO47"/>
    <mergeCell ref="AM51:DO51"/>
    <mergeCell ref="CR42:DU42"/>
    <mergeCell ref="AM36:DU36"/>
    <mergeCell ref="AM12:DU12"/>
    <mergeCell ref="AM30:DU30"/>
    <mergeCell ref="CF7:CH7"/>
    <mergeCell ref="DA8:DC8"/>
    <mergeCell ref="DG7:DI7"/>
    <mergeCell ref="DG8:DI8"/>
    <mergeCell ref="CX8:CZ8"/>
    <mergeCell ref="CL7:CN7"/>
    <mergeCell ref="CO7:CQ7"/>
    <mergeCell ref="DM7:DO7"/>
    <mergeCell ref="DM8:DO8"/>
    <mergeCell ref="DJ8:DL8"/>
    <mergeCell ref="DD7:DF7"/>
    <mergeCell ref="DA7:DC7"/>
    <mergeCell ref="BH7:BJ7"/>
    <mergeCell ref="BH8:BJ8"/>
    <mergeCell ref="AY7:BA7"/>
  </mergeCells>
  <hyperlinks>
    <hyperlink ref="B59:Q59" r:id="rId1" display="Source: IPEDS Graduation Rates 200 Survey (GR200)" xr:uid="{CEEBF1E1-0956-4F57-9A09-3954A344562C}"/>
    <hyperlink ref="B57:P57" r:id="rId2" display="Source: IPEDS Graduation Rate Survey (GRS)" xr:uid="{75833E98-BD74-4394-BC24-912942AD282B}"/>
    <hyperlink ref="B57:W57" r:id="rId3" display="Source: IPEDS GRS, Graduation Rate Survey" xr:uid="{A27E0492-41D8-4B3D-886B-5F6D449BC423}"/>
    <hyperlink ref="B59:W59" r:id="rId4" display="Source: IPEDS GR200, Graduation Rates 200 Survey" xr:uid="{F628ED5F-945A-44D3-A8C6-D8E8BF2D971A}"/>
    <hyperlink ref="B57:Y57" r:id="rId5" display="Source: IPEDS GRS, Graduation Rate Survey" xr:uid="{189BBB0B-54F8-4946-94D7-7CF97AB4E64E}"/>
    <hyperlink ref="B59:Y59" r:id="rId6" display="Source: IPEDS GR200, Graduation Rates 200 Survey" xr:uid="{FA2EE1AD-064F-4FB9-8AAF-BF4AC5F2CC3A}"/>
    <hyperlink ref="B57:Z57" r:id="rId7" display="Source: IPEDS GRS, Graduation Rate Survey" xr:uid="{130E8D5C-0C22-4394-9F6C-4F1B7D6E0A4B}"/>
    <hyperlink ref="B59:Z59" r:id="rId8" display="Source: IPEDS GR200, Graduation Rates 200 Survey" xr:uid="{2FEE6887-C77C-45C2-BAC8-8EDFF8D76736}"/>
  </hyperlinks>
  <printOptions horizontalCentered="1"/>
  <pageMargins left="0.7" right="0.45" top="0.5" bottom="0.5" header="0.3" footer="0.3"/>
  <pageSetup scale="93" orientation="portrait" r:id="rId9"/>
  <ignoredErrors>
    <ignoredError sqref="AM17:CK17 CL17:CM17 CO17:CP17 CR17:CT17 CU17:CV17 CX17:CY17 DA17:DB17 DD17:DE17 DG17:DH17 DJ17:DN17 CU35:DL35 CU41:DL41 CF35:CS35 CF41:CS41 BW35:CD35 BW41:CD41 BK35:BU35 BK41:BU41 BB35:BJ35 BB41:BI41 AV35:AZ35 AV41:BA41 DM35:DN35 DM41:DN41 DP17:DQ17 DP35:DQ35 DP41:DQ41 DS35:DT35 DS41:DT41 DS17:DT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U59"/>
  <sheetViews>
    <sheetView workbookViewId="0"/>
  </sheetViews>
  <sheetFormatPr defaultRowHeight="13.5" customHeight="1" x14ac:dyDescent="0.2"/>
  <cols>
    <col min="1" max="3" width="2.7109375" style="1" customWidth="1"/>
    <col min="4" max="4" width="8.7109375" style="1" customWidth="1"/>
    <col min="5" max="5" width="16.7109375" style="1" customWidth="1"/>
    <col min="6" max="28" width="10.7109375" style="1" hidden="1" customWidth="1"/>
    <col min="29" max="34" width="10.7109375" style="1" customWidth="1"/>
    <col min="35" max="35" width="2.7109375" style="1" customWidth="1"/>
    <col min="36" max="36" width="9.140625" style="1"/>
    <col min="37" max="37" width="9.140625" style="1" customWidth="1"/>
    <col min="38" max="38" width="16.7109375" style="1" customWidth="1"/>
    <col min="39" max="107" width="7.140625" style="1" hidden="1" customWidth="1"/>
    <col min="108" max="125" width="7.140625" style="1" customWidth="1"/>
    <col min="126" max="236" width="9.140625" style="1"/>
    <col min="237" max="237" width="2.7109375" style="1" customWidth="1"/>
    <col min="238" max="238" width="10.42578125" style="1" customWidth="1"/>
    <col min="239" max="239" width="0" style="1" hidden="1" customWidth="1"/>
    <col min="240" max="240" width="13.42578125" style="1" customWidth="1"/>
    <col min="241" max="276" width="0" style="1" hidden="1" customWidth="1"/>
    <col min="277" max="291" width="6.7109375" style="1" customWidth="1"/>
    <col min="292" max="292" width="9.140625" style="1"/>
    <col min="293" max="293" width="10.42578125" style="1" customWidth="1"/>
    <col min="294" max="294" width="14.5703125" style="1" customWidth="1"/>
    <col min="295" max="330" width="0" style="1" hidden="1" customWidth="1"/>
    <col min="331" max="345" width="6.7109375" style="1" customWidth="1"/>
    <col min="346" max="492" width="9.140625" style="1"/>
    <col min="493" max="493" width="2.7109375" style="1" customWidth="1"/>
    <col min="494" max="494" width="10.42578125" style="1" customWidth="1"/>
    <col min="495" max="495" width="0" style="1" hidden="1" customWidth="1"/>
    <col min="496" max="496" width="13.42578125" style="1" customWidth="1"/>
    <col min="497" max="532" width="0" style="1" hidden="1" customWidth="1"/>
    <col min="533" max="547" width="6.7109375" style="1" customWidth="1"/>
    <col min="548" max="548" width="9.140625" style="1"/>
    <col min="549" max="549" width="10.42578125" style="1" customWidth="1"/>
    <col min="550" max="550" width="14.5703125" style="1" customWidth="1"/>
    <col min="551" max="586" width="0" style="1" hidden="1" customWidth="1"/>
    <col min="587" max="601" width="6.7109375" style="1" customWidth="1"/>
    <col min="602" max="748" width="9.140625" style="1"/>
    <col min="749" max="749" width="2.7109375" style="1" customWidth="1"/>
    <col min="750" max="750" width="10.42578125" style="1" customWidth="1"/>
    <col min="751" max="751" width="0" style="1" hidden="1" customWidth="1"/>
    <col min="752" max="752" width="13.42578125" style="1" customWidth="1"/>
    <col min="753" max="788" width="0" style="1" hidden="1" customWidth="1"/>
    <col min="789" max="803" width="6.7109375" style="1" customWidth="1"/>
    <col min="804" max="804" width="9.140625" style="1"/>
    <col min="805" max="805" width="10.42578125" style="1" customWidth="1"/>
    <col min="806" max="806" width="14.5703125" style="1" customWidth="1"/>
    <col min="807" max="842" width="0" style="1" hidden="1" customWidth="1"/>
    <col min="843" max="857" width="6.7109375" style="1" customWidth="1"/>
    <col min="858" max="1004" width="9.140625" style="1"/>
    <col min="1005" max="1005" width="2.7109375" style="1" customWidth="1"/>
    <col min="1006" max="1006" width="10.42578125" style="1" customWidth="1"/>
    <col min="1007" max="1007" width="0" style="1" hidden="1" customWidth="1"/>
    <col min="1008" max="1008" width="13.42578125" style="1" customWidth="1"/>
    <col min="1009" max="1044" width="0" style="1" hidden="1" customWidth="1"/>
    <col min="1045" max="1059" width="6.7109375" style="1" customWidth="1"/>
    <col min="1060" max="1060" width="9.140625" style="1"/>
    <col min="1061" max="1061" width="10.42578125" style="1" customWidth="1"/>
    <col min="1062" max="1062" width="14.5703125" style="1" customWidth="1"/>
    <col min="1063" max="1098" width="0" style="1" hidden="1" customWidth="1"/>
    <col min="1099" max="1113" width="6.7109375" style="1" customWidth="1"/>
    <col min="1114" max="1260" width="9.140625" style="1"/>
    <col min="1261" max="1261" width="2.7109375" style="1" customWidth="1"/>
    <col min="1262" max="1262" width="10.42578125" style="1" customWidth="1"/>
    <col min="1263" max="1263" width="0" style="1" hidden="1" customWidth="1"/>
    <col min="1264" max="1264" width="13.42578125" style="1" customWidth="1"/>
    <col min="1265" max="1300" width="0" style="1" hidden="1" customWidth="1"/>
    <col min="1301" max="1315" width="6.7109375" style="1" customWidth="1"/>
    <col min="1316" max="1316" width="9.140625" style="1"/>
    <col min="1317" max="1317" width="10.42578125" style="1" customWidth="1"/>
    <col min="1318" max="1318" width="14.5703125" style="1" customWidth="1"/>
    <col min="1319" max="1354" width="0" style="1" hidden="1" customWidth="1"/>
    <col min="1355" max="1369" width="6.7109375" style="1" customWidth="1"/>
    <col min="1370" max="1516" width="9.140625" style="1"/>
    <col min="1517" max="1517" width="2.7109375" style="1" customWidth="1"/>
    <col min="1518" max="1518" width="10.42578125" style="1" customWidth="1"/>
    <col min="1519" max="1519" width="0" style="1" hidden="1" customWidth="1"/>
    <col min="1520" max="1520" width="13.42578125" style="1" customWidth="1"/>
    <col min="1521" max="1556" width="0" style="1" hidden="1" customWidth="1"/>
    <col min="1557" max="1571" width="6.7109375" style="1" customWidth="1"/>
    <col min="1572" max="1572" width="9.140625" style="1"/>
    <col min="1573" max="1573" width="10.42578125" style="1" customWidth="1"/>
    <col min="1574" max="1574" width="14.5703125" style="1" customWidth="1"/>
    <col min="1575" max="1610" width="0" style="1" hidden="1" customWidth="1"/>
    <col min="1611" max="1625" width="6.7109375" style="1" customWidth="1"/>
    <col min="1626" max="1772" width="9.140625" style="1"/>
    <col min="1773" max="1773" width="2.7109375" style="1" customWidth="1"/>
    <col min="1774" max="1774" width="10.42578125" style="1" customWidth="1"/>
    <col min="1775" max="1775" width="0" style="1" hidden="1" customWidth="1"/>
    <col min="1776" max="1776" width="13.42578125" style="1" customWidth="1"/>
    <col min="1777" max="1812" width="0" style="1" hidden="1" customWidth="1"/>
    <col min="1813" max="1827" width="6.7109375" style="1" customWidth="1"/>
    <col min="1828" max="1828" width="9.140625" style="1"/>
    <col min="1829" max="1829" width="10.42578125" style="1" customWidth="1"/>
    <col min="1830" max="1830" width="14.5703125" style="1" customWidth="1"/>
    <col min="1831" max="1866" width="0" style="1" hidden="1" customWidth="1"/>
    <col min="1867" max="1881" width="6.7109375" style="1" customWidth="1"/>
    <col min="1882" max="2028" width="9.140625" style="1"/>
    <col min="2029" max="2029" width="2.7109375" style="1" customWidth="1"/>
    <col min="2030" max="2030" width="10.42578125" style="1" customWidth="1"/>
    <col min="2031" max="2031" width="0" style="1" hidden="1" customWidth="1"/>
    <col min="2032" max="2032" width="13.42578125" style="1" customWidth="1"/>
    <col min="2033" max="2068" width="0" style="1" hidden="1" customWidth="1"/>
    <col min="2069" max="2083" width="6.7109375" style="1" customWidth="1"/>
    <col min="2084" max="2084" width="9.140625" style="1"/>
    <col min="2085" max="2085" width="10.42578125" style="1" customWidth="1"/>
    <col min="2086" max="2086" width="14.5703125" style="1" customWidth="1"/>
    <col min="2087" max="2122" width="0" style="1" hidden="1" customWidth="1"/>
    <col min="2123" max="2137" width="6.7109375" style="1" customWidth="1"/>
    <col min="2138" max="2284" width="9.140625" style="1"/>
    <col min="2285" max="2285" width="2.7109375" style="1" customWidth="1"/>
    <col min="2286" max="2286" width="10.42578125" style="1" customWidth="1"/>
    <col min="2287" max="2287" width="0" style="1" hidden="1" customWidth="1"/>
    <col min="2288" max="2288" width="13.42578125" style="1" customWidth="1"/>
    <col min="2289" max="2324" width="0" style="1" hidden="1" customWidth="1"/>
    <col min="2325" max="2339" width="6.7109375" style="1" customWidth="1"/>
    <col min="2340" max="2340" width="9.140625" style="1"/>
    <col min="2341" max="2341" width="10.42578125" style="1" customWidth="1"/>
    <col min="2342" max="2342" width="14.5703125" style="1" customWidth="1"/>
    <col min="2343" max="2378" width="0" style="1" hidden="1" customWidth="1"/>
    <col min="2379" max="2393" width="6.7109375" style="1" customWidth="1"/>
    <col min="2394" max="2540" width="9.140625" style="1"/>
    <col min="2541" max="2541" width="2.7109375" style="1" customWidth="1"/>
    <col min="2542" max="2542" width="10.42578125" style="1" customWidth="1"/>
    <col min="2543" max="2543" width="0" style="1" hidden="1" customWidth="1"/>
    <col min="2544" max="2544" width="13.42578125" style="1" customWidth="1"/>
    <col min="2545" max="2580" width="0" style="1" hidden="1" customWidth="1"/>
    <col min="2581" max="2595" width="6.7109375" style="1" customWidth="1"/>
    <col min="2596" max="2596" width="9.140625" style="1"/>
    <col min="2597" max="2597" width="10.42578125" style="1" customWidth="1"/>
    <col min="2598" max="2598" width="14.5703125" style="1" customWidth="1"/>
    <col min="2599" max="2634" width="0" style="1" hidden="1" customWidth="1"/>
    <col min="2635" max="2649" width="6.7109375" style="1" customWidth="1"/>
    <col min="2650" max="2796" width="9.140625" style="1"/>
    <col min="2797" max="2797" width="2.7109375" style="1" customWidth="1"/>
    <col min="2798" max="2798" width="10.42578125" style="1" customWidth="1"/>
    <col min="2799" max="2799" width="0" style="1" hidden="1" customWidth="1"/>
    <col min="2800" max="2800" width="13.42578125" style="1" customWidth="1"/>
    <col min="2801" max="2836" width="0" style="1" hidden="1" customWidth="1"/>
    <col min="2837" max="2851" width="6.7109375" style="1" customWidth="1"/>
    <col min="2852" max="2852" width="9.140625" style="1"/>
    <col min="2853" max="2853" width="10.42578125" style="1" customWidth="1"/>
    <col min="2854" max="2854" width="14.5703125" style="1" customWidth="1"/>
    <col min="2855" max="2890" width="0" style="1" hidden="1" customWidth="1"/>
    <col min="2891" max="2905" width="6.7109375" style="1" customWidth="1"/>
    <col min="2906" max="3052" width="9.140625" style="1"/>
    <col min="3053" max="3053" width="2.7109375" style="1" customWidth="1"/>
    <col min="3054" max="3054" width="10.42578125" style="1" customWidth="1"/>
    <col min="3055" max="3055" width="0" style="1" hidden="1" customWidth="1"/>
    <col min="3056" max="3056" width="13.42578125" style="1" customWidth="1"/>
    <col min="3057" max="3092" width="0" style="1" hidden="1" customWidth="1"/>
    <col min="3093" max="3107" width="6.7109375" style="1" customWidth="1"/>
    <col min="3108" max="3108" width="9.140625" style="1"/>
    <col min="3109" max="3109" width="10.42578125" style="1" customWidth="1"/>
    <col min="3110" max="3110" width="14.5703125" style="1" customWidth="1"/>
    <col min="3111" max="3146" width="0" style="1" hidden="1" customWidth="1"/>
    <col min="3147" max="3161" width="6.7109375" style="1" customWidth="1"/>
    <col min="3162" max="3308" width="9.140625" style="1"/>
    <col min="3309" max="3309" width="2.7109375" style="1" customWidth="1"/>
    <col min="3310" max="3310" width="10.42578125" style="1" customWidth="1"/>
    <col min="3311" max="3311" width="0" style="1" hidden="1" customWidth="1"/>
    <col min="3312" max="3312" width="13.42578125" style="1" customWidth="1"/>
    <col min="3313" max="3348" width="0" style="1" hidden="1" customWidth="1"/>
    <col min="3349" max="3363" width="6.7109375" style="1" customWidth="1"/>
    <col min="3364" max="3364" width="9.140625" style="1"/>
    <col min="3365" max="3365" width="10.42578125" style="1" customWidth="1"/>
    <col min="3366" max="3366" width="14.5703125" style="1" customWidth="1"/>
    <col min="3367" max="3402" width="0" style="1" hidden="1" customWidth="1"/>
    <col min="3403" max="3417" width="6.7109375" style="1" customWidth="1"/>
    <col min="3418" max="3564" width="9.140625" style="1"/>
    <col min="3565" max="3565" width="2.7109375" style="1" customWidth="1"/>
    <col min="3566" max="3566" width="10.42578125" style="1" customWidth="1"/>
    <col min="3567" max="3567" width="0" style="1" hidden="1" customWidth="1"/>
    <col min="3568" max="3568" width="13.42578125" style="1" customWidth="1"/>
    <col min="3569" max="3604" width="0" style="1" hidden="1" customWidth="1"/>
    <col min="3605" max="3619" width="6.7109375" style="1" customWidth="1"/>
    <col min="3620" max="3620" width="9.140625" style="1"/>
    <col min="3621" max="3621" width="10.42578125" style="1" customWidth="1"/>
    <col min="3622" max="3622" width="14.5703125" style="1" customWidth="1"/>
    <col min="3623" max="3658" width="0" style="1" hidden="1" customWidth="1"/>
    <col min="3659" max="3673" width="6.7109375" style="1" customWidth="1"/>
    <col min="3674" max="3820" width="9.140625" style="1"/>
    <col min="3821" max="3821" width="2.7109375" style="1" customWidth="1"/>
    <col min="3822" max="3822" width="10.42578125" style="1" customWidth="1"/>
    <col min="3823" max="3823" width="0" style="1" hidden="1" customWidth="1"/>
    <col min="3824" max="3824" width="13.42578125" style="1" customWidth="1"/>
    <col min="3825" max="3860" width="0" style="1" hidden="1" customWidth="1"/>
    <col min="3861" max="3875" width="6.7109375" style="1" customWidth="1"/>
    <col min="3876" max="3876" width="9.140625" style="1"/>
    <col min="3877" max="3877" width="10.42578125" style="1" customWidth="1"/>
    <col min="3878" max="3878" width="14.5703125" style="1" customWidth="1"/>
    <col min="3879" max="3914" width="0" style="1" hidden="1" customWidth="1"/>
    <col min="3915" max="3929" width="6.7109375" style="1" customWidth="1"/>
    <col min="3930" max="4076" width="9.140625" style="1"/>
    <col min="4077" max="4077" width="2.7109375" style="1" customWidth="1"/>
    <col min="4078" max="4078" width="10.42578125" style="1" customWidth="1"/>
    <col min="4079" max="4079" width="0" style="1" hidden="1" customWidth="1"/>
    <col min="4080" max="4080" width="13.42578125" style="1" customWidth="1"/>
    <col min="4081" max="4116" width="0" style="1" hidden="1" customWidth="1"/>
    <col min="4117" max="4131" width="6.7109375" style="1" customWidth="1"/>
    <col min="4132" max="4132" width="9.140625" style="1"/>
    <col min="4133" max="4133" width="10.42578125" style="1" customWidth="1"/>
    <col min="4134" max="4134" width="14.5703125" style="1" customWidth="1"/>
    <col min="4135" max="4170" width="0" style="1" hidden="1" customWidth="1"/>
    <col min="4171" max="4185" width="6.7109375" style="1" customWidth="1"/>
    <col min="4186" max="4332" width="9.140625" style="1"/>
    <col min="4333" max="4333" width="2.7109375" style="1" customWidth="1"/>
    <col min="4334" max="4334" width="10.42578125" style="1" customWidth="1"/>
    <col min="4335" max="4335" width="0" style="1" hidden="1" customWidth="1"/>
    <col min="4336" max="4336" width="13.42578125" style="1" customWidth="1"/>
    <col min="4337" max="4372" width="0" style="1" hidden="1" customWidth="1"/>
    <col min="4373" max="4387" width="6.7109375" style="1" customWidth="1"/>
    <col min="4388" max="4388" width="9.140625" style="1"/>
    <col min="4389" max="4389" width="10.42578125" style="1" customWidth="1"/>
    <col min="4390" max="4390" width="14.5703125" style="1" customWidth="1"/>
    <col min="4391" max="4426" width="0" style="1" hidden="1" customWidth="1"/>
    <col min="4427" max="4441" width="6.7109375" style="1" customWidth="1"/>
    <col min="4442" max="4588" width="9.140625" style="1"/>
    <col min="4589" max="4589" width="2.7109375" style="1" customWidth="1"/>
    <col min="4590" max="4590" width="10.42578125" style="1" customWidth="1"/>
    <col min="4591" max="4591" width="0" style="1" hidden="1" customWidth="1"/>
    <col min="4592" max="4592" width="13.42578125" style="1" customWidth="1"/>
    <col min="4593" max="4628" width="0" style="1" hidden="1" customWidth="1"/>
    <col min="4629" max="4643" width="6.7109375" style="1" customWidth="1"/>
    <col min="4644" max="4644" width="9.140625" style="1"/>
    <col min="4645" max="4645" width="10.42578125" style="1" customWidth="1"/>
    <col min="4646" max="4646" width="14.5703125" style="1" customWidth="1"/>
    <col min="4647" max="4682" width="0" style="1" hidden="1" customWidth="1"/>
    <col min="4683" max="4697" width="6.7109375" style="1" customWidth="1"/>
    <col min="4698" max="4844" width="9.140625" style="1"/>
    <col min="4845" max="4845" width="2.7109375" style="1" customWidth="1"/>
    <col min="4846" max="4846" width="10.42578125" style="1" customWidth="1"/>
    <col min="4847" max="4847" width="0" style="1" hidden="1" customWidth="1"/>
    <col min="4848" max="4848" width="13.42578125" style="1" customWidth="1"/>
    <col min="4849" max="4884" width="0" style="1" hidden="1" customWidth="1"/>
    <col min="4885" max="4899" width="6.7109375" style="1" customWidth="1"/>
    <col min="4900" max="4900" width="9.140625" style="1"/>
    <col min="4901" max="4901" width="10.42578125" style="1" customWidth="1"/>
    <col min="4902" max="4902" width="14.5703125" style="1" customWidth="1"/>
    <col min="4903" max="4938" width="0" style="1" hidden="1" customWidth="1"/>
    <col min="4939" max="4953" width="6.7109375" style="1" customWidth="1"/>
    <col min="4954" max="5100" width="9.140625" style="1"/>
    <col min="5101" max="5101" width="2.7109375" style="1" customWidth="1"/>
    <col min="5102" max="5102" width="10.42578125" style="1" customWidth="1"/>
    <col min="5103" max="5103" width="0" style="1" hidden="1" customWidth="1"/>
    <col min="5104" max="5104" width="13.42578125" style="1" customWidth="1"/>
    <col min="5105" max="5140" width="0" style="1" hidden="1" customWidth="1"/>
    <col min="5141" max="5155" width="6.7109375" style="1" customWidth="1"/>
    <col min="5156" max="5156" width="9.140625" style="1"/>
    <col min="5157" max="5157" width="10.42578125" style="1" customWidth="1"/>
    <col min="5158" max="5158" width="14.5703125" style="1" customWidth="1"/>
    <col min="5159" max="5194" width="0" style="1" hidden="1" customWidth="1"/>
    <col min="5195" max="5209" width="6.7109375" style="1" customWidth="1"/>
    <col min="5210" max="5356" width="9.140625" style="1"/>
    <col min="5357" max="5357" width="2.7109375" style="1" customWidth="1"/>
    <col min="5358" max="5358" width="10.42578125" style="1" customWidth="1"/>
    <col min="5359" max="5359" width="0" style="1" hidden="1" customWidth="1"/>
    <col min="5360" max="5360" width="13.42578125" style="1" customWidth="1"/>
    <col min="5361" max="5396" width="0" style="1" hidden="1" customWidth="1"/>
    <col min="5397" max="5411" width="6.7109375" style="1" customWidth="1"/>
    <col min="5412" max="5412" width="9.140625" style="1"/>
    <col min="5413" max="5413" width="10.42578125" style="1" customWidth="1"/>
    <col min="5414" max="5414" width="14.5703125" style="1" customWidth="1"/>
    <col min="5415" max="5450" width="0" style="1" hidden="1" customWidth="1"/>
    <col min="5451" max="5465" width="6.7109375" style="1" customWidth="1"/>
    <col min="5466" max="5612" width="9.140625" style="1"/>
    <col min="5613" max="5613" width="2.7109375" style="1" customWidth="1"/>
    <col min="5614" max="5614" width="10.42578125" style="1" customWidth="1"/>
    <col min="5615" max="5615" width="0" style="1" hidden="1" customWidth="1"/>
    <col min="5616" max="5616" width="13.42578125" style="1" customWidth="1"/>
    <col min="5617" max="5652" width="0" style="1" hidden="1" customWidth="1"/>
    <col min="5653" max="5667" width="6.7109375" style="1" customWidth="1"/>
    <col min="5668" max="5668" width="9.140625" style="1"/>
    <col min="5669" max="5669" width="10.42578125" style="1" customWidth="1"/>
    <col min="5670" max="5670" width="14.5703125" style="1" customWidth="1"/>
    <col min="5671" max="5706" width="0" style="1" hidden="1" customWidth="1"/>
    <col min="5707" max="5721" width="6.7109375" style="1" customWidth="1"/>
    <col min="5722" max="5868" width="9.140625" style="1"/>
    <col min="5869" max="5869" width="2.7109375" style="1" customWidth="1"/>
    <col min="5870" max="5870" width="10.42578125" style="1" customWidth="1"/>
    <col min="5871" max="5871" width="0" style="1" hidden="1" customWidth="1"/>
    <col min="5872" max="5872" width="13.42578125" style="1" customWidth="1"/>
    <col min="5873" max="5908" width="0" style="1" hidden="1" customWidth="1"/>
    <col min="5909" max="5923" width="6.7109375" style="1" customWidth="1"/>
    <col min="5924" max="5924" width="9.140625" style="1"/>
    <col min="5925" max="5925" width="10.42578125" style="1" customWidth="1"/>
    <col min="5926" max="5926" width="14.5703125" style="1" customWidth="1"/>
    <col min="5927" max="5962" width="0" style="1" hidden="1" customWidth="1"/>
    <col min="5963" max="5977" width="6.7109375" style="1" customWidth="1"/>
    <col min="5978" max="6124" width="9.140625" style="1"/>
    <col min="6125" max="6125" width="2.7109375" style="1" customWidth="1"/>
    <col min="6126" max="6126" width="10.42578125" style="1" customWidth="1"/>
    <col min="6127" max="6127" width="0" style="1" hidden="1" customWidth="1"/>
    <col min="6128" max="6128" width="13.42578125" style="1" customWidth="1"/>
    <col min="6129" max="6164" width="0" style="1" hidden="1" customWidth="1"/>
    <col min="6165" max="6179" width="6.7109375" style="1" customWidth="1"/>
    <col min="6180" max="6180" width="9.140625" style="1"/>
    <col min="6181" max="6181" width="10.42578125" style="1" customWidth="1"/>
    <col min="6182" max="6182" width="14.5703125" style="1" customWidth="1"/>
    <col min="6183" max="6218" width="0" style="1" hidden="1" customWidth="1"/>
    <col min="6219" max="6233" width="6.7109375" style="1" customWidth="1"/>
    <col min="6234" max="6380" width="9.140625" style="1"/>
    <col min="6381" max="6381" width="2.7109375" style="1" customWidth="1"/>
    <col min="6382" max="6382" width="10.42578125" style="1" customWidth="1"/>
    <col min="6383" max="6383" width="0" style="1" hidden="1" customWidth="1"/>
    <col min="6384" max="6384" width="13.42578125" style="1" customWidth="1"/>
    <col min="6385" max="6420" width="0" style="1" hidden="1" customWidth="1"/>
    <col min="6421" max="6435" width="6.7109375" style="1" customWidth="1"/>
    <col min="6436" max="6436" width="9.140625" style="1"/>
    <col min="6437" max="6437" width="10.42578125" style="1" customWidth="1"/>
    <col min="6438" max="6438" width="14.5703125" style="1" customWidth="1"/>
    <col min="6439" max="6474" width="0" style="1" hidden="1" customWidth="1"/>
    <col min="6475" max="6489" width="6.7109375" style="1" customWidth="1"/>
    <col min="6490" max="6636" width="9.140625" style="1"/>
    <col min="6637" max="6637" width="2.7109375" style="1" customWidth="1"/>
    <col min="6638" max="6638" width="10.42578125" style="1" customWidth="1"/>
    <col min="6639" max="6639" width="0" style="1" hidden="1" customWidth="1"/>
    <col min="6640" max="6640" width="13.42578125" style="1" customWidth="1"/>
    <col min="6641" max="6676" width="0" style="1" hidden="1" customWidth="1"/>
    <col min="6677" max="6691" width="6.7109375" style="1" customWidth="1"/>
    <col min="6692" max="6692" width="9.140625" style="1"/>
    <col min="6693" max="6693" width="10.42578125" style="1" customWidth="1"/>
    <col min="6694" max="6694" width="14.5703125" style="1" customWidth="1"/>
    <col min="6695" max="6730" width="0" style="1" hidden="1" customWidth="1"/>
    <col min="6731" max="6745" width="6.7109375" style="1" customWidth="1"/>
    <col min="6746" max="6892" width="9.140625" style="1"/>
    <col min="6893" max="6893" width="2.7109375" style="1" customWidth="1"/>
    <col min="6894" max="6894" width="10.42578125" style="1" customWidth="1"/>
    <col min="6895" max="6895" width="0" style="1" hidden="1" customWidth="1"/>
    <col min="6896" max="6896" width="13.42578125" style="1" customWidth="1"/>
    <col min="6897" max="6932" width="0" style="1" hidden="1" customWidth="1"/>
    <col min="6933" max="6947" width="6.7109375" style="1" customWidth="1"/>
    <col min="6948" max="6948" width="9.140625" style="1"/>
    <col min="6949" max="6949" width="10.42578125" style="1" customWidth="1"/>
    <col min="6950" max="6950" width="14.5703125" style="1" customWidth="1"/>
    <col min="6951" max="6986" width="0" style="1" hidden="1" customWidth="1"/>
    <col min="6987" max="7001" width="6.7109375" style="1" customWidth="1"/>
    <col min="7002" max="7148" width="9.140625" style="1"/>
    <col min="7149" max="7149" width="2.7109375" style="1" customWidth="1"/>
    <col min="7150" max="7150" width="10.42578125" style="1" customWidth="1"/>
    <col min="7151" max="7151" width="0" style="1" hidden="1" customWidth="1"/>
    <col min="7152" max="7152" width="13.42578125" style="1" customWidth="1"/>
    <col min="7153" max="7188" width="0" style="1" hidden="1" customWidth="1"/>
    <col min="7189" max="7203" width="6.7109375" style="1" customWidth="1"/>
    <col min="7204" max="7204" width="9.140625" style="1"/>
    <col min="7205" max="7205" width="10.42578125" style="1" customWidth="1"/>
    <col min="7206" max="7206" width="14.5703125" style="1" customWidth="1"/>
    <col min="7207" max="7242" width="0" style="1" hidden="1" customWidth="1"/>
    <col min="7243" max="7257" width="6.7109375" style="1" customWidth="1"/>
    <col min="7258" max="7404" width="9.140625" style="1"/>
    <col min="7405" max="7405" width="2.7109375" style="1" customWidth="1"/>
    <col min="7406" max="7406" width="10.42578125" style="1" customWidth="1"/>
    <col min="7407" max="7407" width="0" style="1" hidden="1" customWidth="1"/>
    <col min="7408" max="7408" width="13.42578125" style="1" customWidth="1"/>
    <col min="7409" max="7444" width="0" style="1" hidden="1" customWidth="1"/>
    <col min="7445" max="7459" width="6.7109375" style="1" customWidth="1"/>
    <col min="7460" max="7460" width="9.140625" style="1"/>
    <col min="7461" max="7461" width="10.42578125" style="1" customWidth="1"/>
    <col min="7462" max="7462" width="14.5703125" style="1" customWidth="1"/>
    <col min="7463" max="7498" width="0" style="1" hidden="1" customWidth="1"/>
    <col min="7499" max="7513" width="6.7109375" style="1" customWidth="1"/>
    <col min="7514" max="7660" width="9.140625" style="1"/>
    <col min="7661" max="7661" width="2.7109375" style="1" customWidth="1"/>
    <col min="7662" max="7662" width="10.42578125" style="1" customWidth="1"/>
    <col min="7663" max="7663" width="0" style="1" hidden="1" customWidth="1"/>
    <col min="7664" max="7664" width="13.42578125" style="1" customWidth="1"/>
    <col min="7665" max="7700" width="0" style="1" hidden="1" customWidth="1"/>
    <col min="7701" max="7715" width="6.7109375" style="1" customWidth="1"/>
    <col min="7716" max="7716" width="9.140625" style="1"/>
    <col min="7717" max="7717" width="10.42578125" style="1" customWidth="1"/>
    <col min="7718" max="7718" width="14.5703125" style="1" customWidth="1"/>
    <col min="7719" max="7754" width="0" style="1" hidden="1" customWidth="1"/>
    <col min="7755" max="7769" width="6.7109375" style="1" customWidth="1"/>
    <col min="7770" max="7916" width="9.140625" style="1"/>
    <col min="7917" max="7917" width="2.7109375" style="1" customWidth="1"/>
    <col min="7918" max="7918" width="10.42578125" style="1" customWidth="1"/>
    <col min="7919" max="7919" width="0" style="1" hidden="1" customWidth="1"/>
    <col min="7920" max="7920" width="13.42578125" style="1" customWidth="1"/>
    <col min="7921" max="7956" width="0" style="1" hidden="1" customWidth="1"/>
    <col min="7957" max="7971" width="6.7109375" style="1" customWidth="1"/>
    <col min="7972" max="7972" width="9.140625" style="1"/>
    <col min="7973" max="7973" width="10.42578125" style="1" customWidth="1"/>
    <col min="7974" max="7974" width="14.5703125" style="1" customWidth="1"/>
    <col min="7975" max="8010" width="0" style="1" hidden="1" customWidth="1"/>
    <col min="8011" max="8025" width="6.7109375" style="1" customWidth="1"/>
    <col min="8026" max="8172" width="9.140625" style="1"/>
    <col min="8173" max="8173" width="2.7109375" style="1" customWidth="1"/>
    <col min="8174" max="8174" width="10.42578125" style="1" customWidth="1"/>
    <col min="8175" max="8175" width="0" style="1" hidden="1" customWidth="1"/>
    <col min="8176" max="8176" width="13.42578125" style="1" customWidth="1"/>
    <col min="8177" max="8212" width="0" style="1" hidden="1" customWidth="1"/>
    <col min="8213" max="8227" width="6.7109375" style="1" customWidth="1"/>
    <col min="8228" max="8228" width="9.140625" style="1"/>
    <col min="8229" max="8229" width="10.42578125" style="1" customWidth="1"/>
    <col min="8230" max="8230" width="14.5703125" style="1" customWidth="1"/>
    <col min="8231" max="8266" width="0" style="1" hidden="1" customWidth="1"/>
    <col min="8267" max="8281" width="6.7109375" style="1" customWidth="1"/>
    <col min="8282" max="8428" width="9.140625" style="1"/>
    <col min="8429" max="8429" width="2.7109375" style="1" customWidth="1"/>
    <col min="8430" max="8430" width="10.42578125" style="1" customWidth="1"/>
    <col min="8431" max="8431" width="0" style="1" hidden="1" customWidth="1"/>
    <col min="8432" max="8432" width="13.42578125" style="1" customWidth="1"/>
    <col min="8433" max="8468" width="0" style="1" hidden="1" customWidth="1"/>
    <col min="8469" max="8483" width="6.7109375" style="1" customWidth="1"/>
    <col min="8484" max="8484" width="9.140625" style="1"/>
    <col min="8485" max="8485" width="10.42578125" style="1" customWidth="1"/>
    <col min="8486" max="8486" width="14.5703125" style="1" customWidth="1"/>
    <col min="8487" max="8522" width="0" style="1" hidden="1" customWidth="1"/>
    <col min="8523" max="8537" width="6.7109375" style="1" customWidth="1"/>
    <col min="8538" max="8684" width="9.140625" style="1"/>
    <col min="8685" max="8685" width="2.7109375" style="1" customWidth="1"/>
    <col min="8686" max="8686" width="10.42578125" style="1" customWidth="1"/>
    <col min="8687" max="8687" width="0" style="1" hidden="1" customWidth="1"/>
    <col min="8688" max="8688" width="13.42578125" style="1" customWidth="1"/>
    <col min="8689" max="8724" width="0" style="1" hidden="1" customWidth="1"/>
    <col min="8725" max="8739" width="6.7109375" style="1" customWidth="1"/>
    <col min="8740" max="8740" width="9.140625" style="1"/>
    <col min="8741" max="8741" width="10.42578125" style="1" customWidth="1"/>
    <col min="8742" max="8742" width="14.5703125" style="1" customWidth="1"/>
    <col min="8743" max="8778" width="0" style="1" hidden="1" customWidth="1"/>
    <col min="8779" max="8793" width="6.7109375" style="1" customWidth="1"/>
    <col min="8794" max="8940" width="9.140625" style="1"/>
    <col min="8941" max="8941" width="2.7109375" style="1" customWidth="1"/>
    <col min="8942" max="8942" width="10.42578125" style="1" customWidth="1"/>
    <col min="8943" max="8943" width="0" style="1" hidden="1" customWidth="1"/>
    <col min="8944" max="8944" width="13.42578125" style="1" customWidth="1"/>
    <col min="8945" max="8980" width="0" style="1" hidden="1" customWidth="1"/>
    <col min="8981" max="8995" width="6.7109375" style="1" customWidth="1"/>
    <col min="8996" max="8996" width="9.140625" style="1"/>
    <col min="8997" max="8997" width="10.42578125" style="1" customWidth="1"/>
    <col min="8998" max="8998" width="14.5703125" style="1" customWidth="1"/>
    <col min="8999" max="9034" width="0" style="1" hidden="1" customWidth="1"/>
    <col min="9035" max="9049" width="6.7109375" style="1" customWidth="1"/>
    <col min="9050" max="9196" width="9.140625" style="1"/>
    <col min="9197" max="9197" width="2.7109375" style="1" customWidth="1"/>
    <col min="9198" max="9198" width="10.42578125" style="1" customWidth="1"/>
    <col min="9199" max="9199" width="0" style="1" hidden="1" customWidth="1"/>
    <col min="9200" max="9200" width="13.42578125" style="1" customWidth="1"/>
    <col min="9201" max="9236" width="0" style="1" hidden="1" customWidth="1"/>
    <col min="9237" max="9251" width="6.7109375" style="1" customWidth="1"/>
    <col min="9252" max="9252" width="9.140625" style="1"/>
    <col min="9253" max="9253" width="10.42578125" style="1" customWidth="1"/>
    <col min="9254" max="9254" width="14.5703125" style="1" customWidth="1"/>
    <col min="9255" max="9290" width="0" style="1" hidden="1" customWidth="1"/>
    <col min="9291" max="9305" width="6.7109375" style="1" customWidth="1"/>
    <col min="9306" max="9452" width="9.140625" style="1"/>
    <col min="9453" max="9453" width="2.7109375" style="1" customWidth="1"/>
    <col min="9454" max="9454" width="10.42578125" style="1" customWidth="1"/>
    <col min="9455" max="9455" width="0" style="1" hidden="1" customWidth="1"/>
    <col min="9456" max="9456" width="13.42578125" style="1" customWidth="1"/>
    <col min="9457" max="9492" width="0" style="1" hidden="1" customWidth="1"/>
    <col min="9493" max="9507" width="6.7109375" style="1" customWidth="1"/>
    <col min="9508" max="9508" width="9.140625" style="1"/>
    <col min="9509" max="9509" width="10.42578125" style="1" customWidth="1"/>
    <col min="9510" max="9510" width="14.5703125" style="1" customWidth="1"/>
    <col min="9511" max="9546" width="0" style="1" hidden="1" customWidth="1"/>
    <col min="9547" max="9561" width="6.7109375" style="1" customWidth="1"/>
    <col min="9562" max="9708" width="9.140625" style="1"/>
    <col min="9709" max="9709" width="2.7109375" style="1" customWidth="1"/>
    <col min="9710" max="9710" width="10.42578125" style="1" customWidth="1"/>
    <col min="9711" max="9711" width="0" style="1" hidden="1" customWidth="1"/>
    <col min="9712" max="9712" width="13.42578125" style="1" customWidth="1"/>
    <col min="9713" max="9748" width="0" style="1" hidden="1" customWidth="1"/>
    <col min="9749" max="9763" width="6.7109375" style="1" customWidth="1"/>
    <col min="9764" max="9764" width="9.140625" style="1"/>
    <col min="9765" max="9765" width="10.42578125" style="1" customWidth="1"/>
    <col min="9766" max="9766" width="14.5703125" style="1" customWidth="1"/>
    <col min="9767" max="9802" width="0" style="1" hidden="1" customWidth="1"/>
    <col min="9803" max="9817" width="6.7109375" style="1" customWidth="1"/>
    <col min="9818" max="9964" width="9.140625" style="1"/>
    <col min="9965" max="9965" width="2.7109375" style="1" customWidth="1"/>
    <col min="9966" max="9966" width="10.42578125" style="1" customWidth="1"/>
    <col min="9967" max="9967" width="0" style="1" hidden="1" customWidth="1"/>
    <col min="9968" max="9968" width="13.42578125" style="1" customWidth="1"/>
    <col min="9969" max="10004" width="0" style="1" hidden="1" customWidth="1"/>
    <col min="10005" max="10019" width="6.7109375" style="1" customWidth="1"/>
    <col min="10020" max="10020" width="9.140625" style="1"/>
    <col min="10021" max="10021" width="10.42578125" style="1" customWidth="1"/>
    <col min="10022" max="10022" width="14.5703125" style="1" customWidth="1"/>
    <col min="10023" max="10058" width="0" style="1" hidden="1" customWidth="1"/>
    <col min="10059" max="10073" width="6.7109375" style="1" customWidth="1"/>
    <col min="10074" max="10220" width="9.140625" style="1"/>
    <col min="10221" max="10221" width="2.7109375" style="1" customWidth="1"/>
    <col min="10222" max="10222" width="10.42578125" style="1" customWidth="1"/>
    <col min="10223" max="10223" width="0" style="1" hidden="1" customWidth="1"/>
    <col min="10224" max="10224" width="13.42578125" style="1" customWidth="1"/>
    <col min="10225" max="10260" width="0" style="1" hidden="1" customWidth="1"/>
    <col min="10261" max="10275" width="6.7109375" style="1" customWidth="1"/>
    <col min="10276" max="10276" width="9.140625" style="1"/>
    <col min="10277" max="10277" width="10.42578125" style="1" customWidth="1"/>
    <col min="10278" max="10278" width="14.5703125" style="1" customWidth="1"/>
    <col min="10279" max="10314" width="0" style="1" hidden="1" customWidth="1"/>
    <col min="10315" max="10329" width="6.7109375" style="1" customWidth="1"/>
    <col min="10330" max="10476" width="9.140625" style="1"/>
    <col min="10477" max="10477" width="2.7109375" style="1" customWidth="1"/>
    <col min="10478" max="10478" width="10.42578125" style="1" customWidth="1"/>
    <col min="10479" max="10479" width="0" style="1" hidden="1" customWidth="1"/>
    <col min="10480" max="10480" width="13.42578125" style="1" customWidth="1"/>
    <col min="10481" max="10516" width="0" style="1" hidden="1" customWidth="1"/>
    <col min="10517" max="10531" width="6.7109375" style="1" customWidth="1"/>
    <col min="10532" max="10532" width="9.140625" style="1"/>
    <col min="10533" max="10533" width="10.42578125" style="1" customWidth="1"/>
    <col min="10534" max="10534" width="14.5703125" style="1" customWidth="1"/>
    <col min="10535" max="10570" width="0" style="1" hidden="1" customWidth="1"/>
    <col min="10571" max="10585" width="6.7109375" style="1" customWidth="1"/>
    <col min="10586" max="10732" width="9.140625" style="1"/>
    <col min="10733" max="10733" width="2.7109375" style="1" customWidth="1"/>
    <col min="10734" max="10734" width="10.42578125" style="1" customWidth="1"/>
    <col min="10735" max="10735" width="0" style="1" hidden="1" customWidth="1"/>
    <col min="10736" max="10736" width="13.42578125" style="1" customWidth="1"/>
    <col min="10737" max="10772" width="0" style="1" hidden="1" customWidth="1"/>
    <col min="10773" max="10787" width="6.7109375" style="1" customWidth="1"/>
    <col min="10788" max="10788" width="9.140625" style="1"/>
    <col min="10789" max="10789" width="10.42578125" style="1" customWidth="1"/>
    <col min="10790" max="10790" width="14.5703125" style="1" customWidth="1"/>
    <col min="10791" max="10826" width="0" style="1" hidden="1" customWidth="1"/>
    <col min="10827" max="10841" width="6.7109375" style="1" customWidth="1"/>
    <col min="10842" max="10988" width="9.140625" style="1"/>
    <col min="10989" max="10989" width="2.7109375" style="1" customWidth="1"/>
    <col min="10990" max="10990" width="10.42578125" style="1" customWidth="1"/>
    <col min="10991" max="10991" width="0" style="1" hidden="1" customWidth="1"/>
    <col min="10992" max="10992" width="13.42578125" style="1" customWidth="1"/>
    <col min="10993" max="11028" width="0" style="1" hidden="1" customWidth="1"/>
    <col min="11029" max="11043" width="6.7109375" style="1" customWidth="1"/>
    <col min="11044" max="11044" width="9.140625" style="1"/>
    <col min="11045" max="11045" width="10.42578125" style="1" customWidth="1"/>
    <col min="11046" max="11046" width="14.5703125" style="1" customWidth="1"/>
    <col min="11047" max="11082" width="0" style="1" hidden="1" customWidth="1"/>
    <col min="11083" max="11097" width="6.7109375" style="1" customWidth="1"/>
    <col min="11098" max="11244" width="9.140625" style="1"/>
    <col min="11245" max="11245" width="2.7109375" style="1" customWidth="1"/>
    <col min="11246" max="11246" width="10.42578125" style="1" customWidth="1"/>
    <col min="11247" max="11247" width="0" style="1" hidden="1" customWidth="1"/>
    <col min="11248" max="11248" width="13.42578125" style="1" customWidth="1"/>
    <col min="11249" max="11284" width="0" style="1" hidden="1" customWidth="1"/>
    <col min="11285" max="11299" width="6.7109375" style="1" customWidth="1"/>
    <col min="11300" max="11300" width="9.140625" style="1"/>
    <col min="11301" max="11301" width="10.42578125" style="1" customWidth="1"/>
    <col min="11302" max="11302" width="14.5703125" style="1" customWidth="1"/>
    <col min="11303" max="11338" width="0" style="1" hidden="1" customWidth="1"/>
    <col min="11339" max="11353" width="6.7109375" style="1" customWidth="1"/>
    <col min="11354" max="11500" width="9.140625" style="1"/>
    <col min="11501" max="11501" width="2.7109375" style="1" customWidth="1"/>
    <col min="11502" max="11502" width="10.42578125" style="1" customWidth="1"/>
    <col min="11503" max="11503" width="0" style="1" hidden="1" customWidth="1"/>
    <col min="11504" max="11504" width="13.42578125" style="1" customWidth="1"/>
    <col min="11505" max="11540" width="0" style="1" hidden="1" customWidth="1"/>
    <col min="11541" max="11555" width="6.7109375" style="1" customWidth="1"/>
    <col min="11556" max="11556" width="9.140625" style="1"/>
    <col min="11557" max="11557" width="10.42578125" style="1" customWidth="1"/>
    <col min="11558" max="11558" width="14.5703125" style="1" customWidth="1"/>
    <col min="11559" max="11594" width="0" style="1" hidden="1" customWidth="1"/>
    <col min="11595" max="11609" width="6.7109375" style="1" customWidth="1"/>
    <col min="11610" max="11756" width="9.140625" style="1"/>
    <col min="11757" max="11757" width="2.7109375" style="1" customWidth="1"/>
    <col min="11758" max="11758" width="10.42578125" style="1" customWidth="1"/>
    <col min="11759" max="11759" width="0" style="1" hidden="1" customWidth="1"/>
    <col min="11760" max="11760" width="13.42578125" style="1" customWidth="1"/>
    <col min="11761" max="11796" width="0" style="1" hidden="1" customWidth="1"/>
    <col min="11797" max="11811" width="6.7109375" style="1" customWidth="1"/>
    <col min="11812" max="11812" width="9.140625" style="1"/>
    <col min="11813" max="11813" width="10.42578125" style="1" customWidth="1"/>
    <col min="11814" max="11814" width="14.5703125" style="1" customWidth="1"/>
    <col min="11815" max="11850" width="0" style="1" hidden="1" customWidth="1"/>
    <col min="11851" max="11865" width="6.7109375" style="1" customWidth="1"/>
    <col min="11866" max="12012" width="9.140625" style="1"/>
    <col min="12013" max="12013" width="2.7109375" style="1" customWidth="1"/>
    <col min="12014" max="12014" width="10.42578125" style="1" customWidth="1"/>
    <col min="12015" max="12015" width="0" style="1" hidden="1" customWidth="1"/>
    <col min="12016" max="12016" width="13.42578125" style="1" customWidth="1"/>
    <col min="12017" max="12052" width="0" style="1" hidden="1" customWidth="1"/>
    <col min="12053" max="12067" width="6.7109375" style="1" customWidth="1"/>
    <col min="12068" max="12068" width="9.140625" style="1"/>
    <col min="12069" max="12069" width="10.42578125" style="1" customWidth="1"/>
    <col min="12070" max="12070" width="14.5703125" style="1" customWidth="1"/>
    <col min="12071" max="12106" width="0" style="1" hidden="1" customWidth="1"/>
    <col min="12107" max="12121" width="6.7109375" style="1" customWidth="1"/>
    <col min="12122" max="12268" width="9.140625" style="1"/>
    <col min="12269" max="12269" width="2.7109375" style="1" customWidth="1"/>
    <col min="12270" max="12270" width="10.42578125" style="1" customWidth="1"/>
    <col min="12271" max="12271" width="0" style="1" hidden="1" customWidth="1"/>
    <col min="12272" max="12272" width="13.42578125" style="1" customWidth="1"/>
    <col min="12273" max="12308" width="0" style="1" hidden="1" customWidth="1"/>
    <col min="12309" max="12323" width="6.7109375" style="1" customWidth="1"/>
    <col min="12324" max="12324" width="9.140625" style="1"/>
    <col min="12325" max="12325" width="10.42578125" style="1" customWidth="1"/>
    <col min="12326" max="12326" width="14.5703125" style="1" customWidth="1"/>
    <col min="12327" max="12362" width="0" style="1" hidden="1" customWidth="1"/>
    <col min="12363" max="12377" width="6.7109375" style="1" customWidth="1"/>
    <col min="12378" max="12524" width="9.140625" style="1"/>
    <col min="12525" max="12525" width="2.7109375" style="1" customWidth="1"/>
    <col min="12526" max="12526" width="10.42578125" style="1" customWidth="1"/>
    <col min="12527" max="12527" width="0" style="1" hidden="1" customWidth="1"/>
    <col min="12528" max="12528" width="13.42578125" style="1" customWidth="1"/>
    <col min="12529" max="12564" width="0" style="1" hidden="1" customWidth="1"/>
    <col min="12565" max="12579" width="6.7109375" style="1" customWidth="1"/>
    <col min="12580" max="12580" width="9.140625" style="1"/>
    <col min="12581" max="12581" width="10.42578125" style="1" customWidth="1"/>
    <col min="12582" max="12582" width="14.5703125" style="1" customWidth="1"/>
    <col min="12583" max="12618" width="0" style="1" hidden="1" customWidth="1"/>
    <col min="12619" max="12633" width="6.7109375" style="1" customWidth="1"/>
    <col min="12634" max="12780" width="9.140625" style="1"/>
    <col min="12781" max="12781" width="2.7109375" style="1" customWidth="1"/>
    <col min="12782" max="12782" width="10.42578125" style="1" customWidth="1"/>
    <col min="12783" max="12783" width="0" style="1" hidden="1" customWidth="1"/>
    <col min="12784" max="12784" width="13.42578125" style="1" customWidth="1"/>
    <col min="12785" max="12820" width="0" style="1" hidden="1" customWidth="1"/>
    <col min="12821" max="12835" width="6.7109375" style="1" customWidth="1"/>
    <col min="12836" max="12836" width="9.140625" style="1"/>
    <col min="12837" max="12837" width="10.42578125" style="1" customWidth="1"/>
    <col min="12838" max="12838" width="14.5703125" style="1" customWidth="1"/>
    <col min="12839" max="12874" width="0" style="1" hidden="1" customWidth="1"/>
    <col min="12875" max="12889" width="6.7109375" style="1" customWidth="1"/>
    <col min="12890" max="13036" width="9.140625" style="1"/>
    <col min="13037" max="13037" width="2.7109375" style="1" customWidth="1"/>
    <col min="13038" max="13038" width="10.42578125" style="1" customWidth="1"/>
    <col min="13039" max="13039" width="0" style="1" hidden="1" customWidth="1"/>
    <col min="13040" max="13040" width="13.42578125" style="1" customWidth="1"/>
    <col min="13041" max="13076" width="0" style="1" hidden="1" customWidth="1"/>
    <col min="13077" max="13091" width="6.7109375" style="1" customWidth="1"/>
    <col min="13092" max="13092" width="9.140625" style="1"/>
    <col min="13093" max="13093" width="10.42578125" style="1" customWidth="1"/>
    <col min="13094" max="13094" width="14.5703125" style="1" customWidth="1"/>
    <col min="13095" max="13130" width="0" style="1" hidden="1" customWidth="1"/>
    <col min="13131" max="13145" width="6.7109375" style="1" customWidth="1"/>
    <col min="13146" max="13292" width="9.140625" style="1"/>
    <col min="13293" max="13293" width="2.7109375" style="1" customWidth="1"/>
    <col min="13294" max="13294" width="10.42578125" style="1" customWidth="1"/>
    <col min="13295" max="13295" width="0" style="1" hidden="1" customWidth="1"/>
    <col min="13296" max="13296" width="13.42578125" style="1" customWidth="1"/>
    <col min="13297" max="13332" width="0" style="1" hidden="1" customWidth="1"/>
    <col min="13333" max="13347" width="6.7109375" style="1" customWidth="1"/>
    <col min="13348" max="13348" width="9.140625" style="1"/>
    <col min="13349" max="13349" width="10.42578125" style="1" customWidth="1"/>
    <col min="13350" max="13350" width="14.5703125" style="1" customWidth="1"/>
    <col min="13351" max="13386" width="0" style="1" hidden="1" customWidth="1"/>
    <col min="13387" max="13401" width="6.7109375" style="1" customWidth="1"/>
    <col min="13402" max="13548" width="9.140625" style="1"/>
    <col min="13549" max="13549" width="2.7109375" style="1" customWidth="1"/>
    <col min="13550" max="13550" width="10.42578125" style="1" customWidth="1"/>
    <col min="13551" max="13551" width="0" style="1" hidden="1" customWidth="1"/>
    <col min="13552" max="13552" width="13.42578125" style="1" customWidth="1"/>
    <col min="13553" max="13588" width="0" style="1" hidden="1" customWidth="1"/>
    <col min="13589" max="13603" width="6.7109375" style="1" customWidth="1"/>
    <col min="13604" max="13604" width="9.140625" style="1"/>
    <col min="13605" max="13605" width="10.42578125" style="1" customWidth="1"/>
    <col min="13606" max="13606" width="14.5703125" style="1" customWidth="1"/>
    <col min="13607" max="13642" width="0" style="1" hidden="1" customWidth="1"/>
    <col min="13643" max="13657" width="6.7109375" style="1" customWidth="1"/>
    <col min="13658" max="13804" width="9.140625" style="1"/>
    <col min="13805" max="13805" width="2.7109375" style="1" customWidth="1"/>
    <col min="13806" max="13806" width="10.42578125" style="1" customWidth="1"/>
    <col min="13807" max="13807" width="0" style="1" hidden="1" customWidth="1"/>
    <col min="13808" max="13808" width="13.42578125" style="1" customWidth="1"/>
    <col min="13809" max="13844" width="0" style="1" hidden="1" customWidth="1"/>
    <col min="13845" max="13859" width="6.7109375" style="1" customWidth="1"/>
    <col min="13860" max="13860" width="9.140625" style="1"/>
    <col min="13861" max="13861" width="10.42578125" style="1" customWidth="1"/>
    <col min="13862" max="13862" width="14.5703125" style="1" customWidth="1"/>
    <col min="13863" max="13898" width="0" style="1" hidden="1" customWidth="1"/>
    <col min="13899" max="13913" width="6.7109375" style="1" customWidth="1"/>
    <col min="13914" max="14060" width="9.140625" style="1"/>
    <col min="14061" max="14061" width="2.7109375" style="1" customWidth="1"/>
    <col min="14062" max="14062" width="10.42578125" style="1" customWidth="1"/>
    <col min="14063" max="14063" width="0" style="1" hidden="1" customWidth="1"/>
    <col min="14064" max="14064" width="13.42578125" style="1" customWidth="1"/>
    <col min="14065" max="14100" width="0" style="1" hidden="1" customWidth="1"/>
    <col min="14101" max="14115" width="6.7109375" style="1" customWidth="1"/>
    <col min="14116" max="14116" width="9.140625" style="1"/>
    <col min="14117" max="14117" width="10.42578125" style="1" customWidth="1"/>
    <col min="14118" max="14118" width="14.5703125" style="1" customWidth="1"/>
    <col min="14119" max="14154" width="0" style="1" hidden="1" customWidth="1"/>
    <col min="14155" max="14169" width="6.7109375" style="1" customWidth="1"/>
    <col min="14170" max="14316" width="9.140625" style="1"/>
    <col min="14317" max="14317" width="2.7109375" style="1" customWidth="1"/>
    <col min="14318" max="14318" width="10.42578125" style="1" customWidth="1"/>
    <col min="14319" max="14319" width="0" style="1" hidden="1" customWidth="1"/>
    <col min="14320" max="14320" width="13.42578125" style="1" customWidth="1"/>
    <col min="14321" max="14356" width="0" style="1" hidden="1" customWidth="1"/>
    <col min="14357" max="14371" width="6.7109375" style="1" customWidth="1"/>
    <col min="14372" max="14372" width="9.140625" style="1"/>
    <col min="14373" max="14373" width="10.42578125" style="1" customWidth="1"/>
    <col min="14374" max="14374" width="14.5703125" style="1" customWidth="1"/>
    <col min="14375" max="14410" width="0" style="1" hidden="1" customWidth="1"/>
    <col min="14411" max="14425" width="6.7109375" style="1" customWidth="1"/>
    <col min="14426" max="14572" width="9.140625" style="1"/>
    <col min="14573" max="14573" width="2.7109375" style="1" customWidth="1"/>
    <col min="14574" max="14574" width="10.42578125" style="1" customWidth="1"/>
    <col min="14575" max="14575" width="0" style="1" hidden="1" customWidth="1"/>
    <col min="14576" max="14576" width="13.42578125" style="1" customWidth="1"/>
    <col min="14577" max="14612" width="0" style="1" hidden="1" customWidth="1"/>
    <col min="14613" max="14627" width="6.7109375" style="1" customWidth="1"/>
    <col min="14628" max="14628" width="9.140625" style="1"/>
    <col min="14629" max="14629" width="10.42578125" style="1" customWidth="1"/>
    <col min="14630" max="14630" width="14.5703125" style="1" customWidth="1"/>
    <col min="14631" max="14666" width="0" style="1" hidden="1" customWidth="1"/>
    <col min="14667" max="14681" width="6.7109375" style="1" customWidth="1"/>
    <col min="14682" max="14828" width="9.140625" style="1"/>
    <col min="14829" max="14829" width="2.7109375" style="1" customWidth="1"/>
    <col min="14830" max="14830" width="10.42578125" style="1" customWidth="1"/>
    <col min="14831" max="14831" width="0" style="1" hidden="1" customWidth="1"/>
    <col min="14832" max="14832" width="13.42578125" style="1" customWidth="1"/>
    <col min="14833" max="14868" width="0" style="1" hidden="1" customWidth="1"/>
    <col min="14869" max="14883" width="6.7109375" style="1" customWidth="1"/>
    <col min="14884" max="14884" width="9.140625" style="1"/>
    <col min="14885" max="14885" width="10.42578125" style="1" customWidth="1"/>
    <col min="14886" max="14886" width="14.5703125" style="1" customWidth="1"/>
    <col min="14887" max="14922" width="0" style="1" hidden="1" customWidth="1"/>
    <col min="14923" max="14937" width="6.7109375" style="1" customWidth="1"/>
    <col min="14938" max="15084" width="9.140625" style="1"/>
    <col min="15085" max="15085" width="2.7109375" style="1" customWidth="1"/>
    <col min="15086" max="15086" width="10.42578125" style="1" customWidth="1"/>
    <col min="15087" max="15087" width="0" style="1" hidden="1" customWidth="1"/>
    <col min="15088" max="15088" width="13.42578125" style="1" customWidth="1"/>
    <col min="15089" max="15124" width="0" style="1" hidden="1" customWidth="1"/>
    <col min="15125" max="15139" width="6.7109375" style="1" customWidth="1"/>
    <col min="15140" max="15140" width="9.140625" style="1"/>
    <col min="15141" max="15141" width="10.42578125" style="1" customWidth="1"/>
    <col min="15142" max="15142" width="14.5703125" style="1" customWidth="1"/>
    <col min="15143" max="15178" width="0" style="1" hidden="1" customWidth="1"/>
    <col min="15179" max="15193" width="6.7109375" style="1" customWidth="1"/>
    <col min="15194" max="15340" width="9.140625" style="1"/>
    <col min="15341" max="15341" width="2.7109375" style="1" customWidth="1"/>
    <col min="15342" max="15342" width="10.42578125" style="1" customWidth="1"/>
    <col min="15343" max="15343" width="0" style="1" hidden="1" customWidth="1"/>
    <col min="15344" max="15344" width="13.42578125" style="1" customWidth="1"/>
    <col min="15345" max="15380" width="0" style="1" hidden="1" customWidth="1"/>
    <col min="15381" max="15395" width="6.7109375" style="1" customWidth="1"/>
    <col min="15396" max="15396" width="9.140625" style="1"/>
    <col min="15397" max="15397" width="10.42578125" style="1" customWidth="1"/>
    <col min="15398" max="15398" width="14.5703125" style="1" customWidth="1"/>
    <col min="15399" max="15434" width="0" style="1" hidden="1" customWidth="1"/>
    <col min="15435" max="15449" width="6.7109375" style="1" customWidth="1"/>
    <col min="15450" max="15596" width="9.140625" style="1"/>
    <col min="15597" max="15597" width="2.7109375" style="1" customWidth="1"/>
    <col min="15598" max="15598" width="10.42578125" style="1" customWidth="1"/>
    <col min="15599" max="15599" width="0" style="1" hidden="1" customWidth="1"/>
    <col min="15600" max="15600" width="13.42578125" style="1" customWidth="1"/>
    <col min="15601" max="15636" width="0" style="1" hidden="1" customWidth="1"/>
    <col min="15637" max="15651" width="6.7109375" style="1" customWidth="1"/>
    <col min="15652" max="15652" width="9.140625" style="1"/>
    <col min="15653" max="15653" width="10.42578125" style="1" customWidth="1"/>
    <col min="15654" max="15654" width="14.5703125" style="1" customWidth="1"/>
    <col min="15655" max="15690" width="0" style="1" hidden="1" customWidth="1"/>
    <col min="15691" max="15705" width="6.7109375" style="1" customWidth="1"/>
    <col min="15706" max="15852" width="9.140625" style="1"/>
    <col min="15853" max="15853" width="2.7109375" style="1" customWidth="1"/>
    <col min="15854" max="15854" width="10.42578125" style="1" customWidth="1"/>
    <col min="15855" max="15855" width="0" style="1" hidden="1" customWidth="1"/>
    <col min="15856" max="15856" width="13.42578125" style="1" customWidth="1"/>
    <col min="15857" max="15892" width="0" style="1" hidden="1" customWidth="1"/>
    <col min="15893" max="15907" width="6.7109375" style="1" customWidth="1"/>
    <col min="15908" max="15908" width="9.140625" style="1"/>
    <col min="15909" max="15909" width="10.42578125" style="1" customWidth="1"/>
    <col min="15910" max="15910" width="14.5703125" style="1" customWidth="1"/>
    <col min="15911" max="15946" width="0" style="1" hidden="1" customWidth="1"/>
    <col min="15947" max="15961" width="6.7109375" style="1" customWidth="1"/>
    <col min="15962" max="16108" width="9.140625" style="1"/>
    <col min="16109" max="16109" width="2.7109375" style="1" customWidth="1"/>
    <col min="16110" max="16110" width="10.42578125" style="1" customWidth="1"/>
    <col min="16111" max="16111" width="0" style="1" hidden="1" customWidth="1"/>
    <col min="16112" max="16112" width="13.42578125" style="1" customWidth="1"/>
    <col min="16113" max="16148" width="0" style="1" hidden="1" customWidth="1"/>
    <col min="16149" max="16163" width="6.7109375" style="1" customWidth="1"/>
    <col min="16164" max="16164" width="9.140625" style="1"/>
    <col min="16165" max="16165" width="10.42578125" style="1" customWidth="1"/>
    <col min="16166" max="16166" width="14.5703125" style="1" customWidth="1"/>
    <col min="16167" max="16202" width="0" style="1" hidden="1" customWidth="1"/>
    <col min="16203" max="16217" width="6.7109375" style="1" customWidth="1"/>
    <col min="16218" max="16384" width="9.140625" style="1"/>
  </cols>
  <sheetData>
    <row r="2" spans="1:125" ht="15" customHeight="1" x14ac:dyDescent="0.25">
      <c r="A2" s="64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1:125" ht="13.5" customHeight="1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7"/>
    </row>
    <row r="4" spans="1:125" ht="15" customHeight="1" x14ac:dyDescent="0.25">
      <c r="A4" s="16"/>
      <c r="B4" s="21" t="s">
        <v>129</v>
      </c>
      <c r="C4" s="21"/>
      <c r="D4" s="21"/>
      <c r="E4" s="21"/>
      <c r="AI4" s="17"/>
    </row>
    <row r="5" spans="1:125" ht="15" customHeight="1" x14ac:dyDescent="0.25">
      <c r="A5" s="16"/>
      <c r="B5" s="21" t="s">
        <v>85</v>
      </c>
      <c r="C5" s="21"/>
      <c r="D5" s="21"/>
      <c r="E5" s="21"/>
      <c r="L5" s="27"/>
      <c r="AI5" s="17"/>
      <c r="AK5" s="27" t="s">
        <v>86</v>
      </c>
    </row>
    <row r="6" spans="1:125" ht="13.5" customHeight="1" thickBot="1" x14ac:dyDescent="0.25">
      <c r="A6" s="1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7"/>
      <c r="AK6" s="27" t="s">
        <v>57</v>
      </c>
    </row>
    <row r="7" spans="1:125" ht="13.5" customHeight="1" thickTop="1" x14ac:dyDescent="0.2">
      <c r="A7" s="16"/>
      <c r="B7" s="2"/>
      <c r="C7" s="2"/>
      <c r="D7" s="2"/>
      <c r="E7" s="2"/>
      <c r="F7" s="2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72</v>
      </c>
      <c r="M7" s="5" t="s">
        <v>71</v>
      </c>
      <c r="N7" s="25" t="s">
        <v>70</v>
      </c>
      <c r="O7" s="5" t="s">
        <v>69</v>
      </c>
      <c r="P7" s="5" t="s">
        <v>68</v>
      </c>
      <c r="Q7" s="5" t="s">
        <v>39</v>
      </c>
      <c r="R7" s="5" t="s">
        <v>38</v>
      </c>
      <c r="S7" s="5" t="s">
        <v>37</v>
      </c>
      <c r="T7" s="5" t="s">
        <v>36</v>
      </c>
      <c r="U7" s="5" t="s">
        <v>35</v>
      </c>
      <c r="V7" s="5" t="s">
        <v>33</v>
      </c>
      <c r="W7" s="5" t="s">
        <v>32</v>
      </c>
      <c r="X7" s="5" t="s">
        <v>31</v>
      </c>
      <c r="Y7" s="5" t="s">
        <v>30</v>
      </c>
      <c r="Z7" s="5" t="s">
        <v>29</v>
      </c>
      <c r="AA7" s="5" t="s">
        <v>28</v>
      </c>
      <c r="AB7" s="5" t="s">
        <v>27</v>
      </c>
      <c r="AC7" s="5" t="s">
        <v>89</v>
      </c>
      <c r="AD7" s="5" t="s">
        <v>95</v>
      </c>
      <c r="AE7" s="5" t="s">
        <v>98</v>
      </c>
      <c r="AF7" s="5" t="s">
        <v>101</v>
      </c>
      <c r="AG7" s="5" t="s">
        <v>104</v>
      </c>
      <c r="AH7" s="5" t="s">
        <v>109</v>
      </c>
      <c r="AI7" s="31"/>
      <c r="AM7" s="55" t="s">
        <v>40</v>
      </c>
      <c r="AN7" s="55"/>
      <c r="AO7" s="55"/>
      <c r="AP7" s="55" t="s">
        <v>41</v>
      </c>
      <c r="AQ7" s="55"/>
      <c r="AR7" s="55"/>
      <c r="AS7" s="55" t="s">
        <v>42</v>
      </c>
      <c r="AT7" s="55"/>
      <c r="AU7" s="55"/>
      <c r="AV7" s="55" t="s">
        <v>43</v>
      </c>
      <c r="AW7" s="55"/>
      <c r="AX7" s="55"/>
      <c r="AY7" s="55" t="s">
        <v>44</v>
      </c>
      <c r="AZ7" s="55"/>
      <c r="BA7" s="55"/>
      <c r="BB7" s="55" t="s">
        <v>45</v>
      </c>
      <c r="BC7" s="55"/>
      <c r="BD7" s="55"/>
      <c r="BE7" s="55" t="s">
        <v>46</v>
      </c>
      <c r="BF7" s="55"/>
      <c r="BG7" s="55"/>
      <c r="BH7" s="55" t="s">
        <v>47</v>
      </c>
      <c r="BI7" s="55"/>
      <c r="BJ7" s="55"/>
      <c r="BK7" s="55" t="s">
        <v>48</v>
      </c>
      <c r="BL7" s="55"/>
      <c r="BM7" s="55"/>
      <c r="BN7" s="55" t="s">
        <v>49</v>
      </c>
      <c r="BO7" s="55"/>
      <c r="BP7" s="55"/>
      <c r="BQ7" s="55" t="s">
        <v>50</v>
      </c>
      <c r="BR7" s="55"/>
      <c r="BS7" s="55"/>
      <c r="BT7" s="55" t="s">
        <v>51</v>
      </c>
      <c r="BU7" s="55"/>
      <c r="BV7" s="55"/>
      <c r="BW7" s="55" t="s">
        <v>52</v>
      </c>
      <c r="BX7" s="55"/>
      <c r="BY7" s="55"/>
      <c r="BZ7" s="55" t="s">
        <v>53</v>
      </c>
      <c r="CA7" s="55"/>
      <c r="CB7" s="55"/>
      <c r="CC7" s="55" t="s">
        <v>54</v>
      </c>
      <c r="CD7" s="55"/>
      <c r="CE7" s="55"/>
      <c r="CF7" s="55" t="s">
        <v>55</v>
      </c>
      <c r="CG7" s="55"/>
      <c r="CH7" s="55"/>
      <c r="CI7" s="55" t="s">
        <v>26</v>
      </c>
      <c r="CJ7" s="55"/>
      <c r="CK7" s="55"/>
      <c r="CL7" s="55" t="s">
        <v>90</v>
      </c>
      <c r="CM7" s="55"/>
      <c r="CN7" s="55"/>
      <c r="CO7" s="55" t="s">
        <v>96</v>
      </c>
      <c r="CP7" s="55"/>
      <c r="CQ7" s="55"/>
      <c r="CR7" s="55" t="s">
        <v>100</v>
      </c>
      <c r="CS7" s="55"/>
      <c r="CT7" s="55"/>
      <c r="CU7" s="55" t="s">
        <v>103</v>
      </c>
      <c r="CV7" s="55"/>
      <c r="CW7" s="55"/>
      <c r="CX7" s="55" t="s">
        <v>105</v>
      </c>
      <c r="CY7" s="55"/>
      <c r="CZ7" s="55"/>
      <c r="DA7" s="55" t="s">
        <v>107</v>
      </c>
      <c r="DB7" s="55"/>
      <c r="DC7" s="55"/>
      <c r="DD7" s="55" t="s">
        <v>111</v>
      </c>
      <c r="DE7" s="55"/>
      <c r="DF7" s="55"/>
      <c r="DG7" s="55" t="s">
        <v>114</v>
      </c>
      <c r="DH7" s="55"/>
      <c r="DI7" s="55"/>
      <c r="DJ7" s="55" t="s">
        <v>119</v>
      </c>
      <c r="DK7" s="55"/>
      <c r="DL7" s="55"/>
      <c r="DM7" s="55" t="s">
        <v>123</v>
      </c>
      <c r="DN7" s="55"/>
      <c r="DO7" s="55"/>
      <c r="DP7" s="55" t="s">
        <v>127</v>
      </c>
      <c r="DQ7" s="55"/>
      <c r="DR7" s="55"/>
      <c r="DS7" s="55" t="s">
        <v>131</v>
      </c>
      <c r="DT7" s="55"/>
      <c r="DU7" s="55"/>
    </row>
    <row r="8" spans="1:125" ht="13.5" customHeight="1" x14ac:dyDescent="0.2">
      <c r="A8" s="16"/>
      <c r="B8" s="2"/>
      <c r="C8" s="2"/>
      <c r="D8" s="2"/>
      <c r="E8" s="2"/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5" t="s">
        <v>34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  <c r="AD8" s="5" t="s">
        <v>34</v>
      </c>
      <c r="AE8" s="5" t="s">
        <v>34</v>
      </c>
      <c r="AF8" s="5" t="s">
        <v>34</v>
      </c>
      <c r="AG8" s="5" t="s">
        <v>34</v>
      </c>
      <c r="AH8" s="5" t="s">
        <v>34</v>
      </c>
      <c r="AI8" s="31"/>
      <c r="AM8" s="55" t="s">
        <v>1</v>
      </c>
      <c r="AN8" s="55"/>
      <c r="AO8" s="55"/>
      <c r="AP8" s="55" t="s">
        <v>2</v>
      </c>
      <c r="AQ8" s="55"/>
      <c r="AR8" s="55"/>
      <c r="AS8" s="55" t="s">
        <v>3</v>
      </c>
      <c r="AT8" s="55"/>
      <c r="AU8" s="55"/>
      <c r="AV8" s="55" t="s">
        <v>4</v>
      </c>
      <c r="AW8" s="55"/>
      <c r="AX8" s="55"/>
      <c r="AY8" s="55" t="s">
        <v>5</v>
      </c>
      <c r="AZ8" s="55"/>
      <c r="BA8" s="55"/>
      <c r="BB8" s="55" t="s">
        <v>6</v>
      </c>
      <c r="BC8" s="55"/>
      <c r="BD8" s="55"/>
      <c r="BE8" s="55" t="s">
        <v>7</v>
      </c>
      <c r="BF8" s="55"/>
      <c r="BG8" s="55"/>
      <c r="BH8" s="55" t="s">
        <v>8</v>
      </c>
      <c r="BI8" s="55"/>
      <c r="BJ8" s="55"/>
      <c r="BK8" s="55" t="s">
        <v>9</v>
      </c>
      <c r="BL8" s="55"/>
      <c r="BM8" s="55"/>
      <c r="BN8" s="55" t="s">
        <v>10</v>
      </c>
      <c r="BO8" s="55"/>
      <c r="BP8" s="55"/>
      <c r="BQ8" s="55" t="s">
        <v>11</v>
      </c>
      <c r="BR8" s="55"/>
      <c r="BS8" s="55"/>
      <c r="BT8" s="55" t="s">
        <v>12</v>
      </c>
      <c r="BU8" s="55"/>
      <c r="BV8" s="55"/>
      <c r="BW8" s="55" t="s">
        <v>13</v>
      </c>
      <c r="BX8" s="55"/>
      <c r="BY8" s="55"/>
      <c r="BZ8" s="55" t="s">
        <v>14</v>
      </c>
      <c r="CA8" s="55"/>
      <c r="CB8" s="55"/>
      <c r="CC8" s="55" t="s">
        <v>15</v>
      </c>
      <c r="CD8" s="55"/>
      <c r="CE8" s="55"/>
      <c r="CF8" s="55" t="s">
        <v>16</v>
      </c>
      <c r="CG8" s="55"/>
      <c r="CH8" s="55"/>
      <c r="CI8" s="55" t="s">
        <v>17</v>
      </c>
      <c r="CJ8" s="55"/>
      <c r="CK8" s="55"/>
      <c r="CL8" s="55" t="s">
        <v>91</v>
      </c>
      <c r="CM8" s="55"/>
      <c r="CN8" s="55"/>
      <c r="CO8" s="55" t="s">
        <v>97</v>
      </c>
      <c r="CP8" s="55"/>
      <c r="CQ8" s="55"/>
      <c r="CR8" s="55" t="s">
        <v>99</v>
      </c>
      <c r="CS8" s="55"/>
      <c r="CT8" s="55"/>
      <c r="CU8" s="55" t="s">
        <v>102</v>
      </c>
      <c r="CV8" s="55"/>
      <c r="CW8" s="55"/>
      <c r="CX8" s="55" t="s">
        <v>106</v>
      </c>
      <c r="CY8" s="55"/>
      <c r="CZ8" s="55"/>
      <c r="DA8" s="55" t="s">
        <v>108</v>
      </c>
      <c r="DB8" s="55"/>
      <c r="DC8" s="55"/>
      <c r="DD8" s="55" t="s">
        <v>112</v>
      </c>
      <c r="DE8" s="55"/>
      <c r="DF8" s="55"/>
      <c r="DG8" s="55" t="s">
        <v>115</v>
      </c>
      <c r="DH8" s="55"/>
      <c r="DI8" s="55"/>
      <c r="DJ8" s="55" t="s">
        <v>120</v>
      </c>
      <c r="DK8" s="55"/>
      <c r="DL8" s="55"/>
      <c r="DM8" s="55" t="s">
        <v>124</v>
      </c>
      <c r="DN8" s="55"/>
      <c r="DO8" s="55"/>
      <c r="DP8" s="55" t="s">
        <v>128</v>
      </c>
      <c r="DQ8" s="55"/>
      <c r="DR8" s="55"/>
      <c r="DS8" s="55" t="s">
        <v>132</v>
      </c>
      <c r="DT8" s="55"/>
      <c r="DU8" s="55"/>
    </row>
    <row r="9" spans="1:125" ht="13.5" customHeight="1" x14ac:dyDescent="0.2">
      <c r="A9" s="16"/>
      <c r="B9" s="4"/>
      <c r="C9" s="4"/>
      <c r="D9" s="4"/>
      <c r="E9" s="4"/>
      <c r="F9" s="22" t="s">
        <v>72</v>
      </c>
      <c r="G9" s="22" t="s">
        <v>71</v>
      </c>
      <c r="H9" s="22" t="s">
        <v>70</v>
      </c>
      <c r="I9" s="22" t="s">
        <v>69</v>
      </c>
      <c r="J9" s="22" t="s">
        <v>68</v>
      </c>
      <c r="K9" s="22" t="s">
        <v>39</v>
      </c>
      <c r="L9" s="22" t="s">
        <v>38</v>
      </c>
      <c r="M9" s="22" t="s">
        <v>37</v>
      </c>
      <c r="N9" s="22" t="s">
        <v>36</v>
      </c>
      <c r="O9" s="22" t="s">
        <v>35</v>
      </c>
      <c r="P9" s="22" t="s">
        <v>33</v>
      </c>
      <c r="Q9" s="22" t="s">
        <v>32</v>
      </c>
      <c r="R9" s="22" t="s">
        <v>31</v>
      </c>
      <c r="S9" s="22" t="s">
        <v>30</v>
      </c>
      <c r="T9" s="22" t="s">
        <v>29</v>
      </c>
      <c r="U9" s="22" t="s">
        <v>28</v>
      </c>
      <c r="V9" s="22" t="s">
        <v>27</v>
      </c>
      <c r="W9" s="22" t="s">
        <v>89</v>
      </c>
      <c r="X9" s="22" t="s">
        <v>95</v>
      </c>
      <c r="Y9" s="22" t="s">
        <v>98</v>
      </c>
      <c r="Z9" s="22" t="s">
        <v>101</v>
      </c>
      <c r="AA9" s="22" t="s">
        <v>104</v>
      </c>
      <c r="AB9" s="22" t="s">
        <v>109</v>
      </c>
      <c r="AC9" s="22" t="s">
        <v>110</v>
      </c>
      <c r="AD9" s="22" t="s">
        <v>113</v>
      </c>
      <c r="AE9" s="22" t="s">
        <v>118</v>
      </c>
      <c r="AF9" s="22" t="s">
        <v>125</v>
      </c>
      <c r="AG9" s="22" t="s">
        <v>126</v>
      </c>
      <c r="AH9" s="22" t="s">
        <v>130</v>
      </c>
      <c r="AI9" s="32"/>
      <c r="AJ9" s="5"/>
      <c r="AK9" s="5"/>
      <c r="AL9" s="5"/>
      <c r="AM9" s="5" t="s">
        <v>24</v>
      </c>
      <c r="AN9" s="5" t="s">
        <v>25</v>
      </c>
      <c r="AO9" s="5" t="s">
        <v>18</v>
      </c>
      <c r="AP9" s="5" t="s">
        <v>24</v>
      </c>
      <c r="AQ9" s="5" t="s">
        <v>25</v>
      </c>
      <c r="AR9" s="5" t="s">
        <v>18</v>
      </c>
      <c r="AS9" s="5" t="s">
        <v>24</v>
      </c>
      <c r="AT9" s="5" t="s">
        <v>25</v>
      </c>
      <c r="AU9" s="5" t="s">
        <v>18</v>
      </c>
      <c r="AV9" s="5" t="s">
        <v>24</v>
      </c>
      <c r="AW9" s="5" t="s">
        <v>25</v>
      </c>
      <c r="AX9" s="5" t="s">
        <v>18</v>
      </c>
      <c r="AY9" s="5" t="s">
        <v>24</v>
      </c>
      <c r="AZ9" s="5" t="s">
        <v>25</v>
      </c>
      <c r="BA9" s="5" t="s">
        <v>18</v>
      </c>
      <c r="BB9" s="5" t="s">
        <v>24</v>
      </c>
      <c r="BC9" s="5" t="s">
        <v>25</v>
      </c>
      <c r="BD9" s="5" t="s">
        <v>18</v>
      </c>
      <c r="BE9" s="5" t="s">
        <v>24</v>
      </c>
      <c r="BF9" s="5" t="s">
        <v>25</v>
      </c>
      <c r="BG9" s="5" t="s">
        <v>18</v>
      </c>
      <c r="BH9" s="5" t="s">
        <v>24</v>
      </c>
      <c r="BI9" s="5" t="s">
        <v>25</v>
      </c>
      <c r="BJ9" s="5" t="s">
        <v>18</v>
      </c>
      <c r="BK9" s="5" t="s">
        <v>24</v>
      </c>
      <c r="BL9" s="5" t="s">
        <v>25</v>
      </c>
      <c r="BM9" s="5" t="s">
        <v>18</v>
      </c>
      <c r="BN9" s="5" t="s">
        <v>24</v>
      </c>
      <c r="BO9" s="5" t="s">
        <v>25</v>
      </c>
      <c r="BP9" s="5" t="s">
        <v>18</v>
      </c>
      <c r="BQ9" s="5" t="s">
        <v>24</v>
      </c>
      <c r="BR9" s="5" t="s">
        <v>25</v>
      </c>
      <c r="BS9" s="5" t="s">
        <v>18</v>
      </c>
      <c r="BT9" s="5" t="s">
        <v>24</v>
      </c>
      <c r="BU9" s="5" t="s">
        <v>25</v>
      </c>
      <c r="BV9" s="5" t="s">
        <v>18</v>
      </c>
      <c r="BW9" s="5" t="s">
        <v>24</v>
      </c>
      <c r="BX9" s="5" t="s">
        <v>25</v>
      </c>
      <c r="BY9" s="5" t="s">
        <v>18</v>
      </c>
      <c r="BZ9" s="5" t="s">
        <v>24</v>
      </c>
      <c r="CA9" s="5" t="s">
        <v>25</v>
      </c>
      <c r="CB9" s="5" t="s">
        <v>18</v>
      </c>
      <c r="CC9" s="5" t="s">
        <v>24</v>
      </c>
      <c r="CD9" s="5" t="s">
        <v>25</v>
      </c>
      <c r="CE9" s="5" t="s">
        <v>18</v>
      </c>
      <c r="CF9" s="5" t="s">
        <v>24</v>
      </c>
      <c r="CG9" s="5" t="s">
        <v>25</v>
      </c>
      <c r="CH9" s="5" t="s">
        <v>18</v>
      </c>
      <c r="CI9" s="5" t="s">
        <v>24</v>
      </c>
      <c r="CJ9" s="5" t="s">
        <v>25</v>
      </c>
      <c r="CK9" s="5" t="s">
        <v>18</v>
      </c>
      <c r="CL9" s="5" t="s">
        <v>24</v>
      </c>
      <c r="CM9" s="5" t="s">
        <v>25</v>
      </c>
      <c r="CN9" s="5" t="s">
        <v>18</v>
      </c>
      <c r="CO9" s="5" t="s">
        <v>24</v>
      </c>
      <c r="CP9" s="5" t="s">
        <v>25</v>
      </c>
      <c r="CQ9" s="5" t="s">
        <v>18</v>
      </c>
      <c r="CR9" s="5" t="s">
        <v>24</v>
      </c>
      <c r="CS9" s="5" t="s">
        <v>25</v>
      </c>
      <c r="CT9" s="5" t="s">
        <v>18</v>
      </c>
      <c r="CU9" s="5" t="s">
        <v>24</v>
      </c>
      <c r="CV9" s="5" t="s">
        <v>25</v>
      </c>
      <c r="CW9" s="5" t="s">
        <v>18</v>
      </c>
      <c r="CX9" s="5" t="s">
        <v>24</v>
      </c>
      <c r="CY9" s="5" t="s">
        <v>25</v>
      </c>
      <c r="CZ9" s="5" t="s">
        <v>18</v>
      </c>
      <c r="DA9" s="5" t="s">
        <v>24</v>
      </c>
      <c r="DB9" s="5" t="s">
        <v>25</v>
      </c>
      <c r="DC9" s="5" t="s">
        <v>18</v>
      </c>
      <c r="DD9" s="5" t="s">
        <v>24</v>
      </c>
      <c r="DE9" s="5" t="s">
        <v>25</v>
      </c>
      <c r="DF9" s="5" t="s">
        <v>18</v>
      </c>
      <c r="DG9" s="5" t="s">
        <v>24</v>
      </c>
      <c r="DH9" s="5" t="s">
        <v>25</v>
      </c>
      <c r="DI9" s="5" t="s">
        <v>18</v>
      </c>
      <c r="DJ9" s="5" t="s">
        <v>24</v>
      </c>
      <c r="DK9" s="5" t="s">
        <v>25</v>
      </c>
      <c r="DL9" s="5" t="s">
        <v>18</v>
      </c>
      <c r="DM9" s="5" t="s">
        <v>24</v>
      </c>
      <c r="DN9" s="5" t="s">
        <v>25</v>
      </c>
      <c r="DO9" s="5" t="s">
        <v>18</v>
      </c>
      <c r="DP9" s="5" t="s">
        <v>24</v>
      </c>
      <c r="DQ9" s="5" t="s">
        <v>25</v>
      </c>
      <c r="DR9" s="5" t="s">
        <v>18</v>
      </c>
      <c r="DS9" s="5" t="s">
        <v>24</v>
      </c>
      <c r="DT9" s="5" t="s">
        <v>25</v>
      </c>
      <c r="DU9" s="5" t="s">
        <v>18</v>
      </c>
    </row>
    <row r="10" spans="1:125" ht="13.5" customHeight="1" x14ac:dyDescent="0.2">
      <c r="A10" s="16"/>
      <c r="B10" s="2"/>
      <c r="C10" s="2"/>
      <c r="D10" s="2"/>
      <c r="E10" s="2"/>
      <c r="F10" s="6"/>
      <c r="G10" s="6"/>
      <c r="AI10" s="32"/>
      <c r="AJ10" s="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</row>
    <row r="11" spans="1:125" ht="13.5" customHeight="1" x14ac:dyDescent="0.2">
      <c r="A11" s="16"/>
      <c r="B11" s="46" t="s">
        <v>23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17"/>
      <c r="AM11" s="6"/>
      <c r="AN11" s="6"/>
      <c r="AO11" s="6"/>
      <c r="AP11" s="6"/>
      <c r="AQ11" s="6"/>
      <c r="AR11" s="6"/>
      <c r="AS11" s="6"/>
      <c r="AT11" s="6"/>
    </row>
    <row r="12" spans="1:125" ht="13.5" customHeight="1" x14ac:dyDescent="0.25">
      <c r="A12" s="16"/>
      <c r="C12" s="2" t="s">
        <v>19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/>
      <c r="X12"/>
      <c r="Y12"/>
      <c r="Z12"/>
      <c r="AA12"/>
      <c r="AB12"/>
      <c r="AC12"/>
      <c r="AD12"/>
      <c r="AE12"/>
      <c r="AF12"/>
      <c r="AG12"/>
      <c r="AH12"/>
      <c r="AI12" s="31"/>
      <c r="AM12" s="55" t="s">
        <v>19</v>
      </c>
      <c r="AN12" s="55"/>
      <c r="AO12" s="55"/>
      <c r="AP12" s="55"/>
      <c r="AQ12" s="55"/>
      <c r="AR12" s="55"/>
      <c r="AS12" s="55"/>
      <c r="AT12" s="55"/>
      <c r="AU12" s="55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</row>
    <row r="13" spans="1:125" ht="13.5" customHeight="1" x14ac:dyDescent="0.2">
      <c r="A13" s="16"/>
      <c r="D13" s="1" t="s">
        <v>64</v>
      </c>
      <c r="F13" s="8">
        <f>AO13</f>
        <v>637</v>
      </c>
      <c r="G13" s="8">
        <f>AR13</f>
        <v>474</v>
      </c>
      <c r="H13" s="8">
        <f>AU13</f>
        <v>458</v>
      </c>
      <c r="I13" s="8">
        <f>AX13</f>
        <v>528</v>
      </c>
      <c r="J13" s="8">
        <f>BA13</f>
        <v>552</v>
      </c>
      <c r="K13" s="8">
        <f>BD13</f>
        <v>632</v>
      </c>
      <c r="L13" s="8">
        <f>BG13</f>
        <v>458</v>
      </c>
      <c r="M13" s="8">
        <f>BJ13</f>
        <v>529</v>
      </c>
      <c r="N13" s="8">
        <f>BM13</f>
        <v>539</v>
      </c>
      <c r="O13" s="8">
        <f>BP13</f>
        <v>498</v>
      </c>
      <c r="P13" s="8">
        <f>BS13</f>
        <v>516</v>
      </c>
      <c r="Q13" s="8">
        <f>BV13</f>
        <v>426</v>
      </c>
      <c r="R13" s="8">
        <f>BY13</f>
        <v>464</v>
      </c>
      <c r="S13" s="8">
        <f>CB13</f>
        <v>398</v>
      </c>
      <c r="T13" s="8">
        <f>CE13</f>
        <v>497</v>
      </c>
      <c r="U13" s="8">
        <f>CH13</f>
        <v>476</v>
      </c>
      <c r="V13" s="8">
        <f t="shared" ref="V13" si="0">CK13</f>
        <v>462</v>
      </c>
      <c r="W13" s="8">
        <f>CN13</f>
        <v>437</v>
      </c>
      <c r="X13" s="8">
        <f>CQ13</f>
        <v>494</v>
      </c>
      <c r="Y13" s="8">
        <f>CT13</f>
        <v>479</v>
      </c>
      <c r="Z13" s="8">
        <f>CW13</f>
        <v>478</v>
      </c>
      <c r="AA13" s="8">
        <f>CZ13</f>
        <v>530</v>
      </c>
      <c r="AB13" s="8">
        <f>DC13</f>
        <v>460</v>
      </c>
      <c r="AC13" s="8">
        <f>DF13</f>
        <v>496</v>
      </c>
      <c r="AD13" s="8">
        <f>DI13</f>
        <v>497</v>
      </c>
      <c r="AE13" s="8">
        <f>DL13</f>
        <v>411</v>
      </c>
      <c r="AF13" s="8">
        <f>DO13</f>
        <v>466</v>
      </c>
      <c r="AG13" s="8">
        <f>DR13</f>
        <v>459</v>
      </c>
      <c r="AH13" s="8">
        <f>DU13</f>
        <v>434</v>
      </c>
      <c r="AI13" s="9"/>
      <c r="AK13" s="1" t="s">
        <v>64</v>
      </c>
      <c r="AM13" s="26">
        <v>296</v>
      </c>
      <c r="AN13" s="26">
        <v>341</v>
      </c>
      <c r="AO13" s="26">
        <f>AM13+AN13</f>
        <v>637</v>
      </c>
      <c r="AP13" s="26">
        <v>250</v>
      </c>
      <c r="AQ13" s="26">
        <v>224</v>
      </c>
      <c r="AR13" s="26">
        <f>AP13+AQ13</f>
        <v>474</v>
      </c>
      <c r="AS13" s="26">
        <v>227</v>
      </c>
      <c r="AT13" s="26">
        <v>231</v>
      </c>
      <c r="AU13" s="26">
        <f>AS13+AT13</f>
        <v>458</v>
      </c>
      <c r="AV13" s="26">
        <v>229</v>
      </c>
      <c r="AW13" s="26">
        <v>299</v>
      </c>
      <c r="AX13" s="26">
        <f>AV13+AW13</f>
        <v>528</v>
      </c>
      <c r="AY13" s="26">
        <v>237</v>
      </c>
      <c r="AZ13" s="26">
        <v>315</v>
      </c>
      <c r="BA13" s="26">
        <f>AY13+AZ13</f>
        <v>552</v>
      </c>
      <c r="BB13" s="26">
        <v>281</v>
      </c>
      <c r="BC13" s="26">
        <v>351</v>
      </c>
      <c r="BD13" s="26">
        <f>BB13+BC13</f>
        <v>632</v>
      </c>
      <c r="BE13" s="26">
        <v>216</v>
      </c>
      <c r="BF13" s="26">
        <v>242</v>
      </c>
      <c r="BG13" s="26">
        <f>BE13+BF13</f>
        <v>458</v>
      </c>
      <c r="BH13" s="26">
        <v>254</v>
      </c>
      <c r="BI13" s="26">
        <v>275</v>
      </c>
      <c r="BJ13" s="26">
        <f>BH13+BI13</f>
        <v>529</v>
      </c>
      <c r="BK13" s="26">
        <v>265</v>
      </c>
      <c r="BL13" s="26">
        <v>274</v>
      </c>
      <c r="BM13" s="26">
        <f>BK13+BL13</f>
        <v>539</v>
      </c>
      <c r="BN13" s="26">
        <v>219</v>
      </c>
      <c r="BO13" s="26">
        <v>279</v>
      </c>
      <c r="BP13" s="26">
        <f>BN13+BO13</f>
        <v>498</v>
      </c>
      <c r="BQ13" s="26">
        <v>203</v>
      </c>
      <c r="BR13" s="26">
        <v>313</v>
      </c>
      <c r="BS13" s="26">
        <f>BQ13+BR13</f>
        <v>516</v>
      </c>
      <c r="BT13" s="26">
        <v>192</v>
      </c>
      <c r="BU13" s="26">
        <v>234</v>
      </c>
      <c r="BV13" s="26">
        <f>BT13+BU13</f>
        <v>426</v>
      </c>
      <c r="BW13" s="26">
        <v>184</v>
      </c>
      <c r="BX13" s="26">
        <v>280</v>
      </c>
      <c r="BY13" s="26">
        <f>BW13+BX13</f>
        <v>464</v>
      </c>
      <c r="BZ13" s="26">
        <v>163</v>
      </c>
      <c r="CA13" s="26">
        <v>235</v>
      </c>
      <c r="CB13" s="26">
        <f>BZ13+CA13</f>
        <v>398</v>
      </c>
      <c r="CC13" s="26">
        <v>209</v>
      </c>
      <c r="CD13" s="26">
        <v>288</v>
      </c>
      <c r="CE13" s="26">
        <f>CC13+CD13</f>
        <v>497</v>
      </c>
      <c r="CF13" s="26">
        <v>203</v>
      </c>
      <c r="CG13" s="26">
        <v>273</v>
      </c>
      <c r="CH13" s="26">
        <f>CF13+CG13</f>
        <v>476</v>
      </c>
      <c r="CI13" s="26">
        <v>182</v>
      </c>
      <c r="CJ13" s="26">
        <v>280</v>
      </c>
      <c r="CK13" s="26">
        <f>CI13+CJ13</f>
        <v>462</v>
      </c>
      <c r="CL13" s="26">
        <v>193</v>
      </c>
      <c r="CM13" s="26">
        <v>244</v>
      </c>
      <c r="CN13" s="26">
        <f>CL13+CM13</f>
        <v>437</v>
      </c>
      <c r="CO13" s="26">
        <v>199</v>
      </c>
      <c r="CP13" s="26">
        <v>295</v>
      </c>
      <c r="CQ13" s="26">
        <f>CO13+CP13</f>
        <v>494</v>
      </c>
      <c r="CR13" s="26">
        <v>197</v>
      </c>
      <c r="CS13" s="26">
        <v>282</v>
      </c>
      <c r="CT13" s="26">
        <f>CR13+CS13</f>
        <v>479</v>
      </c>
      <c r="CU13" s="26">
        <v>209</v>
      </c>
      <c r="CV13" s="26">
        <v>269</v>
      </c>
      <c r="CW13" s="26">
        <f>CU13+CV13</f>
        <v>478</v>
      </c>
      <c r="CX13" s="26">
        <v>217</v>
      </c>
      <c r="CY13" s="26">
        <v>313</v>
      </c>
      <c r="CZ13" s="26">
        <f>CX13+CY13</f>
        <v>530</v>
      </c>
      <c r="DA13" s="26">
        <v>177</v>
      </c>
      <c r="DB13" s="26">
        <v>283</v>
      </c>
      <c r="DC13" s="26">
        <f>DA13+DB13</f>
        <v>460</v>
      </c>
      <c r="DD13" s="26">
        <v>196</v>
      </c>
      <c r="DE13" s="26">
        <v>300</v>
      </c>
      <c r="DF13" s="26">
        <f>DD13+DE13</f>
        <v>496</v>
      </c>
      <c r="DG13" s="26">
        <v>214</v>
      </c>
      <c r="DH13" s="26">
        <v>283</v>
      </c>
      <c r="DI13" s="26">
        <f>DG13+DH13</f>
        <v>497</v>
      </c>
      <c r="DJ13" s="26">
        <v>183</v>
      </c>
      <c r="DK13" s="26">
        <v>228</v>
      </c>
      <c r="DL13" s="26">
        <f>DJ13+DK13</f>
        <v>411</v>
      </c>
      <c r="DM13" s="26">
        <v>215</v>
      </c>
      <c r="DN13" s="26">
        <v>251</v>
      </c>
      <c r="DO13" s="26">
        <f>DM13+DN13</f>
        <v>466</v>
      </c>
      <c r="DP13" s="26">
        <v>197</v>
      </c>
      <c r="DQ13" s="26">
        <v>262</v>
      </c>
      <c r="DR13" s="26">
        <f>DP13+DQ13</f>
        <v>459</v>
      </c>
      <c r="DS13" s="26">
        <v>181</v>
      </c>
      <c r="DT13" s="26">
        <v>253</v>
      </c>
      <c r="DU13" s="26">
        <f>DS13+DT13</f>
        <v>434</v>
      </c>
    </row>
    <row r="14" spans="1:125" ht="13.5" customHeight="1" x14ac:dyDescent="0.2">
      <c r="A14" s="16"/>
      <c r="D14" s="11" t="s">
        <v>58</v>
      </c>
      <c r="E14" s="1" t="s">
        <v>59</v>
      </c>
      <c r="F14" s="11">
        <f>IF(AO13&gt;0,(AO14/AO13),"")</f>
        <v>0.11145996860282574</v>
      </c>
      <c r="G14" s="11">
        <f>IF(AR13&gt;0,(AR14/AR13),"")</f>
        <v>0.10337552742616034</v>
      </c>
      <c r="H14" s="11">
        <f>IF(AU13&gt;0,(AU14/AU13),"")</f>
        <v>0.11353711790393013</v>
      </c>
      <c r="I14" s="11">
        <f>IF(AX13&gt;0,(AX14/AX13),"")</f>
        <v>0.13825757575757575</v>
      </c>
      <c r="J14" s="11">
        <f>IF(BA13&gt;0,(BA14/BA13),"")</f>
        <v>0.1539855072463768</v>
      </c>
      <c r="K14" s="11">
        <f>IF(BD13&gt;0,(BD14/BD13),"")</f>
        <v>0.12341772151898735</v>
      </c>
      <c r="L14" s="11">
        <f>IF(BG13&gt;0,(BG14/BG13),"")</f>
        <v>0.13100436681222707</v>
      </c>
      <c r="M14" s="11">
        <f>IF(BJ13&gt;0,(BJ14/BJ13),"")</f>
        <v>0.21361058601134217</v>
      </c>
      <c r="N14" s="11">
        <f>IF(BM13&gt;0,(BM14/BM13),"")</f>
        <v>0.22634508348794063</v>
      </c>
      <c r="O14" s="11">
        <f>IF(BP13&gt;0,(BP14/BP13),"")</f>
        <v>0.20080321285140562</v>
      </c>
      <c r="P14" s="11">
        <f>IF(BS13&gt;0,(BS14/BS13),"")</f>
        <v>0.18410852713178294</v>
      </c>
      <c r="Q14" s="11">
        <f>IF(BV13&gt;0,(BV14/BV13),"")</f>
        <v>0.22535211267605634</v>
      </c>
      <c r="R14" s="11">
        <f>IF(BY13&gt;0,(BY14/BY13),"")</f>
        <v>0.20905172413793102</v>
      </c>
      <c r="S14" s="11">
        <f>IF(CB13&gt;0,(CB14/CB13),"")</f>
        <v>0.20603015075376885</v>
      </c>
      <c r="T14" s="11">
        <f>IF(CE13&gt;0,(CE14/CE13),"")</f>
        <v>0.24949698189134809</v>
      </c>
      <c r="U14" s="11">
        <f>IF(CH13&gt;0,(CH14/CH13),"")</f>
        <v>0.22268907563025211</v>
      </c>
      <c r="V14" s="11">
        <f t="shared" ref="V14" si="1">IF(CK13&gt;0,(CK14/CK13),"")</f>
        <v>0.20346320346320346</v>
      </c>
      <c r="W14" s="11">
        <f>CN14/CN$13</f>
        <v>0.21052631578947367</v>
      </c>
      <c r="X14" s="11">
        <f>CQ14/CQ$13</f>
        <v>0.22064777327935223</v>
      </c>
      <c r="Y14" s="11">
        <f>CT14/CT$13</f>
        <v>0.29436325678496866</v>
      </c>
      <c r="Z14" s="11">
        <f t="shared" ref="Z14:Z17" si="2">CW14/CW$13</f>
        <v>0.32217573221757323</v>
      </c>
      <c r="AA14" s="11">
        <f>CZ14/CZ$13</f>
        <v>0.31698113207547168</v>
      </c>
      <c r="AB14" s="11">
        <f>DC14/DC$13</f>
        <v>0.32391304347826089</v>
      </c>
      <c r="AC14" s="11">
        <f>DF14/DF$13</f>
        <v>0.33870967741935482</v>
      </c>
      <c r="AD14" s="11">
        <f>DI14/DI$13</f>
        <v>0.37223340040241448</v>
      </c>
      <c r="AE14" s="11">
        <f>DL14/DL$13</f>
        <v>0.30900243309002434</v>
      </c>
      <c r="AF14" s="11">
        <f>DO14/DO$13</f>
        <v>0.36266094420600858</v>
      </c>
      <c r="AG14" s="11">
        <f>DR14/DR$13</f>
        <v>0.38126361655773422</v>
      </c>
      <c r="AH14" s="11">
        <f>DU14/DU$13</f>
        <v>0.39861751152073732</v>
      </c>
      <c r="AI14" s="33"/>
      <c r="AK14" s="11" t="s">
        <v>58</v>
      </c>
      <c r="AL14" s="1" t="s">
        <v>59</v>
      </c>
      <c r="AM14" s="26">
        <v>27</v>
      </c>
      <c r="AN14" s="26">
        <v>44</v>
      </c>
      <c r="AO14" s="26">
        <f t="shared" ref="AO14:AO16" si="3">AM14+AN14</f>
        <v>71</v>
      </c>
      <c r="AP14" s="26">
        <v>18</v>
      </c>
      <c r="AQ14" s="26">
        <v>31</v>
      </c>
      <c r="AR14" s="26">
        <f t="shared" ref="AR14:AR16" si="4">AP14+AQ14</f>
        <v>49</v>
      </c>
      <c r="AS14" s="26">
        <v>17</v>
      </c>
      <c r="AT14" s="26">
        <v>35</v>
      </c>
      <c r="AU14" s="26">
        <f t="shared" ref="AU14:AU16" si="5">AS14+AT14</f>
        <v>52</v>
      </c>
      <c r="AV14" s="26">
        <v>19</v>
      </c>
      <c r="AW14" s="26">
        <v>54</v>
      </c>
      <c r="AX14" s="26">
        <f t="shared" ref="AX14:AX16" si="6">AV14+AW14</f>
        <v>73</v>
      </c>
      <c r="AY14" s="26">
        <v>31</v>
      </c>
      <c r="AZ14" s="26">
        <v>54</v>
      </c>
      <c r="BA14" s="26">
        <f t="shared" ref="BA14:BA16" si="7">AY14+AZ14</f>
        <v>85</v>
      </c>
      <c r="BB14" s="26">
        <v>20</v>
      </c>
      <c r="BC14" s="26">
        <v>58</v>
      </c>
      <c r="BD14" s="26">
        <f t="shared" ref="BD14:BD16" si="8">BB14+BC14</f>
        <v>78</v>
      </c>
      <c r="BE14" s="26">
        <v>12</v>
      </c>
      <c r="BF14" s="26">
        <v>48</v>
      </c>
      <c r="BG14" s="26">
        <f t="shared" ref="BG14:BG16" si="9">BE14+BF14</f>
        <v>60</v>
      </c>
      <c r="BH14" s="26">
        <v>46</v>
      </c>
      <c r="BI14" s="26">
        <v>67</v>
      </c>
      <c r="BJ14" s="26">
        <f t="shared" ref="BJ14:BJ16" si="10">BH14+BI14</f>
        <v>113</v>
      </c>
      <c r="BK14" s="26">
        <v>43</v>
      </c>
      <c r="BL14" s="26">
        <v>79</v>
      </c>
      <c r="BM14" s="26">
        <f t="shared" ref="BM14:BM16" si="11">BK14+BL14</f>
        <v>122</v>
      </c>
      <c r="BN14" s="26">
        <v>35</v>
      </c>
      <c r="BO14" s="26">
        <v>65</v>
      </c>
      <c r="BP14" s="26">
        <f t="shared" ref="BP14:BP16" si="12">BN14+BO14</f>
        <v>100</v>
      </c>
      <c r="BQ14" s="26">
        <v>24</v>
      </c>
      <c r="BR14" s="26">
        <v>71</v>
      </c>
      <c r="BS14" s="26">
        <f t="shared" ref="BS14:BS16" si="13">BQ14+BR14</f>
        <v>95</v>
      </c>
      <c r="BT14" s="26">
        <v>29</v>
      </c>
      <c r="BU14" s="26">
        <v>67</v>
      </c>
      <c r="BV14" s="26">
        <f t="shared" ref="BV14:BV16" si="14">BT14+BU14</f>
        <v>96</v>
      </c>
      <c r="BW14" s="26">
        <v>26</v>
      </c>
      <c r="BX14" s="26">
        <v>71</v>
      </c>
      <c r="BY14" s="26">
        <f t="shared" ref="BY14:BY16" si="15">BW14+BX14</f>
        <v>97</v>
      </c>
      <c r="BZ14" s="26">
        <v>25</v>
      </c>
      <c r="CA14" s="26">
        <v>57</v>
      </c>
      <c r="CB14" s="26">
        <f t="shared" ref="CB14:CB16" si="16">BZ14+CA14</f>
        <v>82</v>
      </c>
      <c r="CC14" s="26">
        <v>41</v>
      </c>
      <c r="CD14" s="26">
        <v>83</v>
      </c>
      <c r="CE14" s="26">
        <f t="shared" ref="CE14:CE16" si="17">CC14+CD14</f>
        <v>124</v>
      </c>
      <c r="CF14" s="26">
        <v>33</v>
      </c>
      <c r="CG14" s="26">
        <v>73</v>
      </c>
      <c r="CH14" s="26">
        <f t="shared" ref="CH14:CH16" si="18">CF14+CG14</f>
        <v>106</v>
      </c>
      <c r="CI14" s="26">
        <v>25</v>
      </c>
      <c r="CJ14" s="26">
        <v>69</v>
      </c>
      <c r="CK14" s="26">
        <f t="shared" ref="CK14:CK16" si="19">CI14+CJ14</f>
        <v>94</v>
      </c>
      <c r="CL14" s="26">
        <v>34</v>
      </c>
      <c r="CM14" s="26">
        <v>58</v>
      </c>
      <c r="CN14" s="26">
        <f t="shared" ref="CN14:CN16" si="20">CL14+CM14</f>
        <v>92</v>
      </c>
      <c r="CO14" s="26">
        <v>34</v>
      </c>
      <c r="CP14" s="26">
        <v>75</v>
      </c>
      <c r="CQ14" s="26">
        <f t="shared" ref="CQ14:CQ16" si="21">CO14+CP14</f>
        <v>109</v>
      </c>
      <c r="CR14" s="26">
        <v>51</v>
      </c>
      <c r="CS14" s="26">
        <v>90</v>
      </c>
      <c r="CT14" s="26">
        <f t="shared" ref="CT14:CT16" si="22">CR14+CS14</f>
        <v>141</v>
      </c>
      <c r="CU14" s="26">
        <v>56</v>
      </c>
      <c r="CV14" s="26">
        <v>98</v>
      </c>
      <c r="CW14" s="26">
        <f t="shared" ref="CW14:CW16" si="23">CU14+CV14</f>
        <v>154</v>
      </c>
      <c r="CX14" s="26">
        <v>61</v>
      </c>
      <c r="CY14" s="26">
        <v>107</v>
      </c>
      <c r="CZ14" s="26">
        <f t="shared" ref="CZ14:CZ16" si="24">CX14+CY14</f>
        <v>168</v>
      </c>
      <c r="DA14" s="26">
        <v>50</v>
      </c>
      <c r="DB14" s="26">
        <v>99</v>
      </c>
      <c r="DC14" s="26">
        <f t="shared" ref="DC14:DC16" si="25">DA14+DB14</f>
        <v>149</v>
      </c>
      <c r="DD14" s="26">
        <v>51</v>
      </c>
      <c r="DE14" s="26">
        <v>117</v>
      </c>
      <c r="DF14" s="26">
        <f>DD14+DE14</f>
        <v>168</v>
      </c>
      <c r="DG14" s="26">
        <v>68</v>
      </c>
      <c r="DH14" s="26">
        <v>117</v>
      </c>
      <c r="DI14" s="26">
        <f>DG14+DH14</f>
        <v>185</v>
      </c>
      <c r="DJ14" s="26">
        <v>54</v>
      </c>
      <c r="DK14" s="26">
        <v>73</v>
      </c>
      <c r="DL14" s="26">
        <f>DJ14+DK14</f>
        <v>127</v>
      </c>
      <c r="DM14" s="26">
        <f>(1)+65</f>
        <v>66</v>
      </c>
      <c r="DN14" s="26">
        <v>103</v>
      </c>
      <c r="DO14" s="26">
        <f>DM14+DN14</f>
        <v>169</v>
      </c>
      <c r="DP14" s="26">
        <v>61</v>
      </c>
      <c r="DQ14" s="26">
        <v>114</v>
      </c>
      <c r="DR14" s="26">
        <f>DP14+DQ14</f>
        <v>175</v>
      </c>
      <c r="DS14" s="26">
        <v>69</v>
      </c>
      <c r="DT14" s="26">
        <v>104</v>
      </c>
      <c r="DU14" s="26">
        <f>DS14+DT14</f>
        <v>173</v>
      </c>
    </row>
    <row r="15" spans="1:125" ht="13.5" customHeight="1" x14ac:dyDescent="0.2">
      <c r="A15" s="16"/>
      <c r="E15" s="1" t="s">
        <v>60</v>
      </c>
      <c r="F15" s="11">
        <f>IF(AO13&gt;0,(AO15/AO13),"")</f>
        <v>0.1664050235478807</v>
      </c>
      <c r="G15" s="11">
        <f>IF(AR13&gt;0,(AR15/AR13),"")</f>
        <v>0.15189873417721519</v>
      </c>
      <c r="H15" s="11">
        <f>IF(AU13&gt;0,(AU15/AU13),"")</f>
        <v>0.15720524017467249</v>
      </c>
      <c r="I15" s="11">
        <f>IF(AX13&gt;0,(AX15/AX13),"")</f>
        <v>0.16666666666666666</v>
      </c>
      <c r="J15" s="11">
        <f>IF(BA13&gt;0,(BA15/BA13),"")</f>
        <v>0.13224637681159421</v>
      </c>
      <c r="K15" s="11">
        <f>IF(BD13&gt;0,(BD15/BD13),"")</f>
        <v>0.16139240506329114</v>
      </c>
      <c r="L15" s="11">
        <f>IF(BG13&gt;0,(BG15/BG13),"")</f>
        <v>0.18122270742358079</v>
      </c>
      <c r="M15" s="11">
        <f>IF(BJ13&gt;0,(BJ15/BJ13),"")</f>
        <v>0.17391304347826086</v>
      </c>
      <c r="N15" s="11">
        <f>IF(BM13&gt;0,(BM15/BM13),"")</f>
        <v>0.14471243042671614</v>
      </c>
      <c r="O15" s="11">
        <f>IF(BP13&gt;0,(BP15/BP13),"")</f>
        <v>0.15662650602409639</v>
      </c>
      <c r="P15" s="11">
        <f>IF(BS13&gt;0,(BS15/BS13),"")</f>
        <v>0.17635658914728683</v>
      </c>
      <c r="Q15" s="11">
        <f>IF(BV13&gt;0,(BV15/BV13),"")</f>
        <v>0.15962441314553991</v>
      </c>
      <c r="R15" s="11">
        <f>IF(BY13&gt;0,(BY15/BY13),"")</f>
        <v>0.14655172413793102</v>
      </c>
      <c r="S15" s="11">
        <f>IF(CB13&gt;0,(CB15/CB13),"")</f>
        <v>0.17336683417085427</v>
      </c>
      <c r="T15" s="11">
        <f>IF(CE13&gt;0,(CE15/CE13),"")</f>
        <v>0.19718309859154928</v>
      </c>
      <c r="U15" s="11">
        <f>IF(CH13&gt;0,(CH15/CH13),"")</f>
        <v>0.19747899159663865</v>
      </c>
      <c r="V15" s="11">
        <f t="shared" ref="V15" si="26">IF(CK13&gt;0,(CK15/CK13),"")</f>
        <v>0.18398268398268397</v>
      </c>
      <c r="W15" s="11">
        <f t="shared" ref="W15:W17" si="27">CN15/CN$13</f>
        <v>0.14187643020594964</v>
      </c>
      <c r="X15" s="11">
        <f>CQ15/CQ$13</f>
        <v>0.1417004048582996</v>
      </c>
      <c r="Y15" s="11">
        <f>CT15/CT$13</f>
        <v>0.18162839248434237</v>
      </c>
      <c r="Z15" s="11">
        <f t="shared" si="2"/>
        <v>0.1903765690376569</v>
      </c>
      <c r="AA15" s="11">
        <f t="shared" ref="AA15:AA17" si="28">CZ15/CZ$13</f>
        <v>0.16037735849056603</v>
      </c>
      <c r="AB15" s="11">
        <f>DC15/DC$13</f>
        <v>0.17173913043478262</v>
      </c>
      <c r="AC15" s="11">
        <f>DF15/DF$13</f>
        <v>0.17540322580645162</v>
      </c>
      <c r="AD15" s="11">
        <f>DI15/DI$13</f>
        <v>0.16700201207243462</v>
      </c>
      <c r="AE15" s="11">
        <f>DL15/DL$13</f>
        <v>0.16058394160583941</v>
      </c>
      <c r="AF15" s="11">
        <f>DO15/DO$13</f>
        <v>0.17381974248927037</v>
      </c>
      <c r="AG15" s="11">
        <f t="shared" ref="AG15" si="29">DR15/DR$13</f>
        <v>0.16775599128540306</v>
      </c>
      <c r="AH15" s="11">
        <f>DU15/DU$13</f>
        <v>0.1889400921658986</v>
      </c>
      <c r="AI15" s="33"/>
      <c r="AL15" s="1" t="s">
        <v>60</v>
      </c>
      <c r="AM15" s="26">
        <v>40</v>
      </c>
      <c r="AN15" s="26">
        <v>66</v>
      </c>
      <c r="AO15" s="26">
        <f t="shared" si="3"/>
        <v>106</v>
      </c>
      <c r="AP15" s="26">
        <v>39</v>
      </c>
      <c r="AQ15" s="26">
        <v>33</v>
      </c>
      <c r="AR15" s="26">
        <f t="shared" si="4"/>
        <v>72</v>
      </c>
      <c r="AS15" s="26">
        <v>34</v>
      </c>
      <c r="AT15" s="26">
        <v>38</v>
      </c>
      <c r="AU15" s="26">
        <f t="shared" si="5"/>
        <v>72</v>
      </c>
      <c r="AV15" s="26">
        <v>39</v>
      </c>
      <c r="AW15" s="26">
        <v>49</v>
      </c>
      <c r="AX15" s="26">
        <f t="shared" si="6"/>
        <v>88</v>
      </c>
      <c r="AY15" s="26">
        <v>29</v>
      </c>
      <c r="AZ15" s="26">
        <v>44</v>
      </c>
      <c r="BA15" s="26">
        <f t="shared" si="7"/>
        <v>73</v>
      </c>
      <c r="BB15" s="26">
        <v>47</v>
      </c>
      <c r="BC15" s="26">
        <v>55</v>
      </c>
      <c r="BD15" s="26">
        <f t="shared" si="8"/>
        <v>102</v>
      </c>
      <c r="BE15" s="26">
        <v>35</v>
      </c>
      <c r="BF15" s="26">
        <v>48</v>
      </c>
      <c r="BG15" s="26">
        <f t="shared" si="9"/>
        <v>83</v>
      </c>
      <c r="BH15" s="26">
        <v>47</v>
      </c>
      <c r="BI15" s="26">
        <v>45</v>
      </c>
      <c r="BJ15" s="26">
        <f t="shared" si="10"/>
        <v>92</v>
      </c>
      <c r="BK15" s="26">
        <v>39</v>
      </c>
      <c r="BL15" s="26">
        <v>39</v>
      </c>
      <c r="BM15" s="26">
        <f t="shared" si="11"/>
        <v>78</v>
      </c>
      <c r="BN15" s="26">
        <v>35</v>
      </c>
      <c r="BO15" s="26">
        <v>43</v>
      </c>
      <c r="BP15" s="26">
        <f t="shared" si="12"/>
        <v>78</v>
      </c>
      <c r="BQ15" s="26">
        <v>33</v>
      </c>
      <c r="BR15" s="26">
        <v>58</v>
      </c>
      <c r="BS15" s="26">
        <f t="shared" si="13"/>
        <v>91</v>
      </c>
      <c r="BT15" s="26">
        <v>30</v>
      </c>
      <c r="BU15" s="26">
        <v>38</v>
      </c>
      <c r="BV15" s="26">
        <f t="shared" si="14"/>
        <v>68</v>
      </c>
      <c r="BW15" s="26">
        <v>31</v>
      </c>
      <c r="BX15" s="26">
        <v>37</v>
      </c>
      <c r="BY15" s="26">
        <f t="shared" si="15"/>
        <v>68</v>
      </c>
      <c r="BZ15" s="26">
        <v>28</v>
      </c>
      <c r="CA15" s="26">
        <v>41</v>
      </c>
      <c r="CB15" s="26">
        <f t="shared" si="16"/>
        <v>69</v>
      </c>
      <c r="CC15" s="26">
        <v>46</v>
      </c>
      <c r="CD15" s="26">
        <v>52</v>
      </c>
      <c r="CE15" s="26">
        <f t="shared" si="17"/>
        <v>98</v>
      </c>
      <c r="CF15" s="26">
        <v>40</v>
      </c>
      <c r="CG15" s="26">
        <v>54</v>
      </c>
      <c r="CH15" s="26">
        <f t="shared" si="18"/>
        <v>94</v>
      </c>
      <c r="CI15" s="26">
        <v>37</v>
      </c>
      <c r="CJ15" s="26">
        <v>48</v>
      </c>
      <c r="CK15" s="26">
        <f t="shared" si="19"/>
        <v>85</v>
      </c>
      <c r="CL15" s="26">
        <v>24</v>
      </c>
      <c r="CM15" s="26">
        <v>38</v>
      </c>
      <c r="CN15" s="26">
        <f t="shared" si="20"/>
        <v>62</v>
      </c>
      <c r="CO15" s="26">
        <v>32</v>
      </c>
      <c r="CP15" s="26">
        <v>38</v>
      </c>
      <c r="CQ15" s="26">
        <f t="shared" si="21"/>
        <v>70</v>
      </c>
      <c r="CR15" s="26">
        <v>38</v>
      </c>
      <c r="CS15" s="26">
        <v>49</v>
      </c>
      <c r="CT15" s="26">
        <f t="shared" si="22"/>
        <v>87</v>
      </c>
      <c r="CU15" s="26">
        <v>41</v>
      </c>
      <c r="CV15" s="26">
        <v>50</v>
      </c>
      <c r="CW15" s="26">
        <f t="shared" si="23"/>
        <v>91</v>
      </c>
      <c r="CX15" s="26">
        <v>40</v>
      </c>
      <c r="CY15" s="26">
        <v>45</v>
      </c>
      <c r="CZ15" s="26">
        <f t="shared" si="24"/>
        <v>85</v>
      </c>
      <c r="DA15" s="26">
        <v>33</v>
      </c>
      <c r="DB15" s="26">
        <v>46</v>
      </c>
      <c r="DC15" s="26">
        <f t="shared" si="25"/>
        <v>79</v>
      </c>
      <c r="DD15" s="26">
        <v>42</v>
      </c>
      <c r="DE15" s="26">
        <v>45</v>
      </c>
      <c r="DF15" s="26">
        <f t="shared" ref="DF15:DF16" si="30">DD15+DE15</f>
        <v>87</v>
      </c>
      <c r="DG15" s="26">
        <v>42</v>
      </c>
      <c r="DH15" s="26">
        <v>41</v>
      </c>
      <c r="DI15" s="26">
        <f t="shared" ref="DI15:DI16" si="31">DG15+DH15</f>
        <v>83</v>
      </c>
      <c r="DJ15" s="26">
        <v>31</v>
      </c>
      <c r="DK15" s="26">
        <v>35</v>
      </c>
      <c r="DL15" s="26">
        <f t="shared" ref="DL15:DL16" si="32">DJ15+DK15</f>
        <v>66</v>
      </c>
      <c r="DM15" s="26">
        <v>29</v>
      </c>
      <c r="DN15" s="26">
        <v>52</v>
      </c>
      <c r="DO15" s="26">
        <f t="shared" ref="DO15:DO16" si="33">DM15+DN15</f>
        <v>81</v>
      </c>
      <c r="DP15" s="26">
        <v>35</v>
      </c>
      <c r="DQ15" s="26">
        <v>42</v>
      </c>
      <c r="DR15" s="26">
        <f t="shared" ref="DR15:DR16" si="34">DP15+DQ15</f>
        <v>77</v>
      </c>
      <c r="DS15" s="26">
        <v>42</v>
      </c>
      <c r="DT15" s="26">
        <v>40</v>
      </c>
      <c r="DU15" s="26">
        <f t="shared" ref="DU15:DU16" si="35">DS15+DT15</f>
        <v>82</v>
      </c>
    </row>
    <row r="16" spans="1:125" ht="13.5" customHeight="1" x14ac:dyDescent="0.2">
      <c r="A16" s="16"/>
      <c r="E16" s="1" t="s">
        <v>61</v>
      </c>
      <c r="F16" s="13">
        <f>IF(AO13&gt;0,(AO16/AO13),"")</f>
        <v>5.9654631083202514E-2</v>
      </c>
      <c r="G16" s="13">
        <f>IF(AR13&gt;0,(AR16/AR13),"")</f>
        <v>5.6962025316455694E-2</v>
      </c>
      <c r="H16" s="13">
        <f>IF(AU13&gt;0,(AU16/AU13),"")</f>
        <v>5.0218340611353711E-2</v>
      </c>
      <c r="I16" s="13">
        <f>IF(AX13&gt;0,(AX16/AX13),"")</f>
        <v>6.4393939393939392E-2</v>
      </c>
      <c r="J16" s="13">
        <f>IF(BA13&gt;0,(BA16/BA13),"")</f>
        <v>5.434782608695652E-2</v>
      </c>
      <c r="K16" s="13">
        <f>IF(BD13&gt;0,(BD16/BD13),"")</f>
        <v>7.5949367088607597E-2</v>
      </c>
      <c r="L16" s="13">
        <f>IF(BG13&gt;0,(BG16/BG13),"")</f>
        <v>7.2052401746724892E-2</v>
      </c>
      <c r="M16" s="13">
        <f>IF(BJ13&gt;0,(BJ16/BJ13),"")</f>
        <v>6.2381852551984876E-2</v>
      </c>
      <c r="N16" s="13">
        <f>IF(BM13&gt;0,(BM16/BM13),"")</f>
        <v>5.7513914656771803E-2</v>
      </c>
      <c r="O16" s="13">
        <f>IF(BP13&gt;0,(BP16/BP13),"")</f>
        <v>6.6265060240963861E-2</v>
      </c>
      <c r="P16" s="13">
        <f>IF(BS13&gt;0,(BS16/BS13),"")</f>
        <v>7.170542635658915E-2</v>
      </c>
      <c r="Q16" s="13">
        <f>IF(BV13&gt;0,(BV16/BV13),"")</f>
        <v>7.746478873239436E-2</v>
      </c>
      <c r="R16" s="13">
        <f>IF(BY13&gt;0,(BY16/BY13),"")</f>
        <v>5.6034482758620691E-2</v>
      </c>
      <c r="S16" s="13">
        <f>IF(CB13&gt;0,(CB16/CB13),"")</f>
        <v>5.0251256281407038E-2</v>
      </c>
      <c r="T16" s="13">
        <f>IF(CE13&gt;0,(CE16/CE13),"")</f>
        <v>5.8350100603621731E-2</v>
      </c>
      <c r="U16" s="13">
        <f>IF(CH13&gt;0,(CH16/CH13),"")</f>
        <v>4.6218487394957986E-2</v>
      </c>
      <c r="V16" s="13">
        <f>IF(CK13&gt;0,(CK16/CK13),"")</f>
        <v>6.9264069264069264E-2</v>
      </c>
      <c r="W16" s="13">
        <f t="shared" si="27"/>
        <v>6.4073226544622428E-2</v>
      </c>
      <c r="X16" s="13">
        <f>CQ16/CQ$13</f>
        <v>4.8582995951417005E-2</v>
      </c>
      <c r="Y16" s="13">
        <f>CT16/CT$13</f>
        <v>5.6367432150313153E-2</v>
      </c>
      <c r="Z16" s="13">
        <f t="shared" si="2"/>
        <v>4.3933054393305436E-2</v>
      </c>
      <c r="AA16" s="13">
        <f t="shared" si="28"/>
        <v>4.3396226415094337E-2</v>
      </c>
      <c r="AB16" s="13">
        <f>DC16/DC$13</f>
        <v>2.6086956521739129E-2</v>
      </c>
      <c r="AC16" s="13">
        <f>DF16/DF$13</f>
        <v>4.8387096774193547E-2</v>
      </c>
      <c r="AD16" s="13">
        <f>DI16/DI$13</f>
        <v>3.6217303822937627E-2</v>
      </c>
      <c r="AE16" s="13">
        <f>DL16/DL$13</f>
        <v>4.6228710462287104E-2</v>
      </c>
      <c r="AF16" s="13">
        <f>DO16/DO$13</f>
        <v>3.2188841201716736E-2</v>
      </c>
      <c r="AG16" s="13">
        <f>DR16/DR$13</f>
        <v>1.7429193899782137E-2</v>
      </c>
      <c r="AH16" s="13">
        <f>DU16/DU$13</f>
        <v>3.4562211981566823E-2</v>
      </c>
      <c r="AI16" s="33"/>
      <c r="AL16" s="1" t="s">
        <v>61</v>
      </c>
      <c r="AM16" s="26">
        <v>23</v>
      </c>
      <c r="AN16" s="26">
        <v>15</v>
      </c>
      <c r="AO16" s="26">
        <f t="shared" si="3"/>
        <v>38</v>
      </c>
      <c r="AP16" s="26">
        <v>16</v>
      </c>
      <c r="AQ16" s="26">
        <v>11</v>
      </c>
      <c r="AR16" s="26">
        <f t="shared" si="4"/>
        <v>27</v>
      </c>
      <c r="AS16" s="26">
        <v>15</v>
      </c>
      <c r="AT16" s="26">
        <v>8</v>
      </c>
      <c r="AU16" s="26">
        <f t="shared" si="5"/>
        <v>23</v>
      </c>
      <c r="AV16" s="26">
        <v>15</v>
      </c>
      <c r="AW16" s="26">
        <v>19</v>
      </c>
      <c r="AX16" s="26">
        <f t="shared" si="6"/>
        <v>34</v>
      </c>
      <c r="AY16" s="26">
        <v>10</v>
      </c>
      <c r="AZ16" s="26">
        <v>20</v>
      </c>
      <c r="BA16" s="26">
        <f t="shared" si="7"/>
        <v>30</v>
      </c>
      <c r="BB16" s="26">
        <v>20</v>
      </c>
      <c r="BC16" s="26">
        <v>28</v>
      </c>
      <c r="BD16" s="26">
        <f t="shared" si="8"/>
        <v>48</v>
      </c>
      <c r="BE16" s="26">
        <v>14</v>
      </c>
      <c r="BF16" s="26">
        <v>19</v>
      </c>
      <c r="BG16" s="26">
        <f t="shared" si="9"/>
        <v>33</v>
      </c>
      <c r="BH16" s="26">
        <v>19</v>
      </c>
      <c r="BI16" s="26">
        <v>14</v>
      </c>
      <c r="BJ16" s="26">
        <f t="shared" si="10"/>
        <v>33</v>
      </c>
      <c r="BK16" s="26">
        <v>14</v>
      </c>
      <c r="BL16" s="26">
        <v>17</v>
      </c>
      <c r="BM16" s="26">
        <f t="shared" si="11"/>
        <v>31</v>
      </c>
      <c r="BN16" s="26">
        <v>14</v>
      </c>
      <c r="BO16" s="26">
        <v>19</v>
      </c>
      <c r="BP16" s="26">
        <f t="shared" si="12"/>
        <v>33</v>
      </c>
      <c r="BQ16" s="26">
        <v>19</v>
      </c>
      <c r="BR16" s="26">
        <v>18</v>
      </c>
      <c r="BS16" s="26">
        <f t="shared" si="13"/>
        <v>37</v>
      </c>
      <c r="BT16" s="26">
        <v>21</v>
      </c>
      <c r="BU16" s="26">
        <v>12</v>
      </c>
      <c r="BV16" s="26">
        <f t="shared" si="14"/>
        <v>33</v>
      </c>
      <c r="BW16" s="26">
        <v>6</v>
      </c>
      <c r="BX16" s="26">
        <v>20</v>
      </c>
      <c r="BY16" s="26">
        <f t="shared" si="15"/>
        <v>26</v>
      </c>
      <c r="BZ16" s="26">
        <v>8</v>
      </c>
      <c r="CA16" s="26">
        <v>12</v>
      </c>
      <c r="CB16" s="26">
        <f t="shared" si="16"/>
        <v>20</v>
      </c>
      <c r="CC16" s="26">
        <v>10</v>
      </c>
      <c r="CD16" s="26">
        <v>19</v>
      </c>
      <c r="CE16" s="26">
        <f t="shared" si="17"/>
        <v>29</v>
      </c>
      <c r="CF16" s="26">
        <v>10</v>
      </c>
      <c r="CG16" s="26">
        <v>12</v>
      </c>
      <c r="CH16" s="26">
        <f t="shared" si="18"/>
        <v>22</v>
      </c>
      <c r="CI16" s="26">
        <v>13</v>
      </c>
      <c r="CJ16" s="26">
        <v>19</v>
      </c>
      <c r="CK16" s="26">
        <f t="shared" si="19"/>
        <v>32</v>
      </c>
      <c r="CL16" s="26">
        <v>13</v>
      </c>
      <c r="CM16" s="26">
        <v>15</v>
      </c>
      <c r="CN16" s="26">
        <f t="shared" si="20"/>
        <v>28</v>
      </c>
      <c r="CO16" s="26">
        <v>8</v>
      </c>
      <c r="CP16" s="26">
        <v>16</v>
      </c>
      <c r="CQ16" s="26">
        <f t="shared" si="21"/>
        <v>24</v>
      </c>
      <c r="CR16" s="26">
        <v>10</v>
      </c>
      <c r="CS16" s="26">
        <v>17</v>
      </c>
      <c r="CT16" s="26">
        <f t="shared" si="22"/>
        <v>27</v>
      </c>
      <c r="CU16" s="26">
        <v>7</v>
      </c>
      <c r="CV16" s="26">
        <v>14</v>
      </c>
      <c r="CW16" s="26">
        <f t="shared" si="23"/>
        <v>21</v>
      </c>
      <c r="CX16" s="26">
        <v>12</v>
      </c>
      <c r="CY16" s="26">
        <v>11</v>
      </c>
      <c r="CZ16" s="26">
        <f t="shared" si="24"/>
        <v>23</v>
      </c>
      <c r="DA16" s="26">
        <v>5</v>
      </c>
      <c r="DB16" s="26">
        <v>7</v>
      </c>
      <c r="DC16" s="26">
        <f t="shared" si="25"/>
        <v>12</v>
      </c>
      <c r="DD16" s="26">
        <v>14</v>
      </c>
      <c r="DE16" s="26">
        <v>10</v>
      </c>
      <c r="DF16" s="26">
        <f t="shared" si="30"/>
        <v>24</v>
      </c>
      <c r="DG16" s="26">
        <v>5</v>
      </c>
      <c r="DH16" s="26">
        <v>13</v>
      </c>
      <c r="DI16" s="26">
        <f t="shared" si="31"/>
        <v>18</v>
      </c>
      <c r="DJ16" s="26">
        <v>12</v>
      </c>
      <c r="DK16" s="26">
        <v>7</v>
      </c>
      <c r="DL16" s="26">
        <f t="shared" si="32"/>
        <v>19</v>
      </c>
      <c r="DM16" s="26">
        <v>9</v>
      </c>
      <c r="DN16" s="26">
        <v>6</v>
      </c>
      <c r="DO16" s="26">
        <f t="shared" si="33"/>
        <v>15</v>
      </c>
      <c r="DP16" s="26">
        <v>4</v>
      </c>
      <c r="DQ16" s="26">
        <v>4</v>
      </c>
      <c r="DR16" s="26">
        <f t="shared" si="34"/>
        <v>8</v>
      </c>
      <c r="DS16" s="26">
        <f>(1)+8</f>
        <v>9</v>
      </c>
      <c r="DT16" s="26">
        <v>6</v>
      </c>
      <c r="DU16" s="26">
        <f t="shared" si="35"/>
        <v>15</v>
      </c>
    </row>
    <row r="17" spans="1:125" ht="13.5" customHeight="1" x14ac:dyDescent="0.2">
      <c r="A17" s="16"/>
      <c r="F17" s="11">
        <f>IF(AO13&gt;0,(AO17/AO13),"")</f>
        <v>0.33751962323390894</v>
      </c>
      <c r="G17" s="11">
        <f>IF(AR13&gt;0,(AR17/AR13),"")</f>
        <v>0.31223628691983124</v>
      </c>
      <c r="H17" s="11">
        <f>IF(AU13&gt;0,(AU17/AU13),"")</f>
        <v>0.32096069868995636</v>
      </c>
      <c r="I17" s="11">
        <f>IF(AX13&gt;0,(AX17/AX13),"")</f>
        <v>0.36931818181818182</v>
      </c>
      <c r="J17" s="11">
        <f>IF(BA13&gt;0,(BA17/BA13),"")</f>
        <v>0.34057971014492755</v>
      </c>
      <c r="K17" s="11">
        <f>IF(BD13&gt;0,(BD17/BD13),"")</f>
        <v>0.36075949367088606</v>
      </c>
      <c r="L17" s="11">
        <f>IF(BG13&gt;0,(BG17/BG13),"")</f>
        <v>0.38427947598253276</v>
      </c>
      <c r="M17" s="11">
        <f>IF(BJ13&gt;0,(BJ17/BJ13),"")</f>
        <v>0.44990548204158792</v>
      </c>
      <c r="N17" s="11">
        <f>IF(BM13&gt;0,(BM17/BM13),"")</f>
        <v>0.42857142857142855</v>
      </c>
      <c r="O17" s="11">
        <f>IF(BP13&gt;0,(BP17/BP13),"")</f>
        <v>0.42369477911646586</v>
      </c>
      <c r="P17" s="11">
        <f>IF(BS13&gt;0,(BS17/BS13),"")</f>
        <v>0.43217054263565891</v>
      </c>
      <c r="Q17" s="11">
        <f>IF(BV13&gt;0,(BV17/BV13),"")</f>
        <v>0.46244131455399062</v>
      </c>
      <c r="R17" s="11">
        <f>IF(BY13&gt;0,(BY17/BY13),"")</f>
        <v>0.41163793103448276</v>
      </c>
      <c r="S17" s="11">
        <f>IF(CB13&gt;0,(CB17/CB13),"")</f>
        <v>0.42964824120603012</v>
      </c>
      <c r="T17" s="11">
        <f>IF(CE13&gt;0,(CE17/CE13),"")</f>
        <v>0.50503018108651909</v>
      </c>
      <c r="U17" s="11">
        <f>IF(CH13&gt;0,(CH17/CH13),"")</f>
        <v>0.46638655462184875</v>
      </c>
      <c r="V17" s="11">
        <f t="shared" ref="V17" si="36">IF(CK13&gt;0,(CK17/CK13),"")</f>
        <v>0.45670995670995673</v>
      </c>
      <c r="W17" s="11">
        <f t="shared" si="27"/>
        <v>0.41647597254004576</v>
      </c>
      <c r="X17" s="11">
        <f>CQ17/CQ$13</f>
        <v>0.41093117408906882</v>
      </c>
      <c r="Y17" s="11">
        <f>CT17/CT$13</f>
        <v>0.53235908141962418</v>
      </c>
      <c r="Z17" s="11">
        <f t="shared" si="2"/>
        <v>0.55648535564853552</v>
      </c>
      <c r="AA17" s="11">
        <f t="shared" si="28"/>
        <v>0.52075471698113207</v>
      </c>
      <c r="AB17" s="11">
        <f>DC17/DC$13</f>
        <v>0.52173913043478259</v>
      </c>
      <c r="AC17" s="11">
        <f>DF17/DF$13</f>
        <v>0.5625</v>
      </c>
      <c r="AD17" s="11">
        <f>DI17/DI$13</f>
        <v>0.57545271629778671</v>
      </c>
      <c r="AE17" s="11">
        <f>DL17/DL$13</f>
        <v>0.51581508515815089</v>
      </c>
      <c r="AF17" s="11">
        <f>DO17/DO$13</f>
        <v>0.56866952789699576</v>
      </c>
      <c r="AG17" s="11">
        <f>DR17/DR$13</f>
        <v>0.56644880174291934</v>
      </c>
      <c r="AH17" s="11">
        <f>DU17/DU$13</f>
        <v>0.62211981566820274</v>
      </c>
      <c r="AI17" s="34"/>
      <c r="AL17" s="5" t="s">
        <v>87</v>
      </c>
      <c r="AM17" s="26">
        <f t="shared" ref="AM17:CM17" si="37">SUM(AM14:AM16)</f>
        <v>90</v>
      </c>
      <c r="AN17" s="26">
        <f t="shared" si="37"/>
        <v>125</v>
      </c>
      <c r="AO17" s="26">
        <f t="shared" si="37"/>
        <v>215</v>
      </c>
      <c r="AP17" s="26">
        <f t="shared" si="37"/>
        <v>73</v>
      </c>
      <c r="AQ17" s="26">
        <f t="shared" si="37"/>
        <v>75</v>
      </c>
      <c r="AR17" s="26">
        <f t="shared" si="37"/>
        <v>148</v>
      </c>
      <c r="AS17" s="26">
        <f t="shared" si="37"/>
        <v>66</v>
      </c>
      <c r="AT17" s="26">
        <f t="shared" si="37"/>
        <v>81</v>
      </c>
      <c r="AU17" s="26">
        <f t="shared" si="37"/>
        <v>147</v>
      </c>
      <c r="AV17" s="26">
        <f t="shared" si="37"/>
        <v>73</v>
      </c>
      <c r="AW17" s="26">
        <f t="shared" si="37"/>
        <v>122</v>
      </c>
      <c r="AX17" s="26">
        <f t="shared" si="37"/>
        <v>195</v>
      </c>
      <c r="AY17" s="26">
        <f t="shared" si="37"/>
        <v>70</v>
      </c>
      <c r="AZ17" s="26">
        <f t="shared" si="37"/>
        <v>118</v>
      </c>
      <c r="BA17" s="26">
        <f t="shared" si="37"/>
        <v>188</v>
      </c>
      <c r="BB17" s="26">
        <f t="shared" si="37"/>
        <v>87</v>
      </c>
      <c r="BC17" s="26">
        <f t="shared" si="37"/>
        <v>141</v>
      </c>
      <c r="BD17" s="26">
        <f t="shared" si="37"/>
        <v>228</v>
      </c>
      <c r="BE17" s="26">
        <f t="shared" si="37"/>
        <v>61</v>
      </c>
      <c r="BF17" s="26">
        <f t="shared" si="37"/>
        <v>115</v>
      </c>
      <c r="BG17" s="26">
        <f t="shared" si="37"/>
        <v>176</v>
      </c>
      <c r="BH17" s="26">
        <f t="shared" si="37"/>
        <v>112</v>
      </c>
      <c r="BI17" s="26">
        <f t="shared" si="37"/>
        <v>126</v>
      </c>
      <c r="BJ17" s="26">
        <f t="shared" si="37"/>
        <v>238</v>
      </c>
      <c r="BK17" s="26">
        <f t="shared" si="37"/>
        <v>96</v>
      </c>
      <c r="BL17" s="26">
        <f t="shared" si="37"/>
        <v>135</v>
      </c>
      <c r="BM17" s="26">
        <f t="shared" si="37"/>
        <v>231</v>
      </c>
      <c r="BN17" s="26">
        <f t="shared" si="37"/>
        <v>84</v>
      </c>
      <c r="BO17" s="26">
        <f t="shared" si="37"/>
        <v>127</v>
      </c>
      <c r="BP17" s="26">
        <f t="shared" si="37"/>
        <v>211</v>
      </c>
      <c r="BQ17" s="26">
        <f t="shared" si="37"/>
        <v>76</v>
      </c>
      <c r="BR17" s="26">
        <f t="shared" si="37"/>
        <v>147</v>
      </c>
      <c r="BS17" s="26">
        <f t="shared" si="37"/>
        <v>223</v>
      </c>
      <c r="BT17" s="26">
        <f t="shared" si="37"/>
        <v>80</v>
      </c>
      <c r="BU17" s="26">
        <f t="shared" si="37"/>
        <v>117</v>
      </c>
      <c r="BV17" s="26">
        <f t="shared" si="37"/>
        <v>197</v>
      </c>
      <c r="BW17" s="26">
        <f t="shared" si="37"/>
        <v>63</v>
      </c>
      <c r="BX17" s="26">
        <f t="shared" si="37"/>
        <v>128</v>
      </c>
      <c r="BY17" s="26">
        <f t="shared" si="37"/>
        <v>191</v>
      </c>
      <c r="BZ17" s="26">
        <f t="shared" si="37"/>
        <v>61</v>
      </c>
      <c r="CA17" s="26">
        <f t="shared" si="37"/>
        <v>110</v>
      </c>
      <c r="CB17" s="26">
        <f t="shared" si="37"/>
        <v>171</v>
      </c>
      <c r="CC17" s="26">
        <f t="shared" si="37"/>
        <v>97</v>
      </c>
      <c r="CD17" s="26">
        <f t="shared" si="37"/>
        <v>154</v>
      </c>
      <c r="CE17" s="26">
        <f t="shared" si="37"/>
        <v>251</v>
      </c>
      <c r="CF17" s="26">
        <f t="shared" si="37"/>
        <v>83</v>
      </c>
      <c r="CG17" s="26">
        <f t="shared" si="37"/>
        <v>139</v>
      </c>
      <c r="CH17" s="26">
        <f t="shared" si="37"/>
        <v>222</v>
      </c>
      <c r="CI17" s="26">
        <f t="shared" si="37"/>
        <v>75</v>
      </c>
      <c r="CJ17" s="26">
        <f t="shared" si="37"/>
        <v>136</v>
      </c>
      <c r="CK17" s="26">
        <f t="shared" si="37"/>
        <v>211</v>
      </c>
      <c r="CL17" s="26">
        <f t="shared" si="37"/>
        <v>71</v>
      </c>
      <c r="CM17" s="26">
        <f t="shared" si="37"/>
        <v>111</v>
      </c>
      <c r="CN17" s="26">
        <f>SUM(CN14:CN16)</f>
        <v>182</v>
      </c>
      <c r="CO17" s="26">
        <f t="shared" ref="CO17:CP17" si="38">SUM(CO14:CO16)</f>
        <v>74</v>
      </c>
      <c r="CP17" s="26">
        <f t="shared" si="38"/>
        <v>129</v>
      </c>
      <c r="CQ17" s="26">
        <f>SUM(CQ14:CQ16)</f>
        <v>203</v>
      </c>
      <c r="CR17" s="26">
        <f>SUM(CR14:CR16)</f>
        <v>99</v>
      </c>
      <c r="CS17" s="26">
        <f t="shared" ref="CS17" si="39">SUM(CS14:CS16)</f>
        <v>156</v>
      </c>
      <c r="CT17" s="26">
        <f>SUM(CT14:CT16)</f>
        <v>255</v>
      </c>
      <c r="CU17" s="26">
        <f>SUM(CU14:CU16)</f>
        <v>104</v>
      </c>
      <c r="CV17" s="26">
        <f t="shared" ref="CV17" si="40">SUM(CV14:CV16)</f>
        <v>162</v>
      </c>
      <c r="CW17" s="26">
        <f t="shared" ref="CW17:DC17" si="41">SUM(CW14:CW16)</f>
        <v>266</v>
      </c>
      <c r="CX17" s="26">
        <f t="shared" si="41"/>
        <v>113</v>
      </c>
      <c r="CY17" s="26">
        <f t="shared" si="41"/>
        <v>163</v>
      </c>
      <c r="CZ17" s="26">
        <f t="shared" si="41"/>
        <v>276</v>
      </c>
      <c r="DA17" s="26">
        <f t="shared" si="41"/>
        <v>88</v>
      </c>
      <c r="DB17" s="26">
        <f t="shared" si="41"/>
        <v>152</v>
      </c>
      <c r="DC17" s="26">
        <f t="shared" si="41"/>
        <v>240</v>
      </c>
      <c r="DD17" s="26">
        <f t="shared" ref="DD17:DF17" si="42">SUM(DD14:DD16)</f>
        <v>107</v>
      </c>
      <c r="DE17" s="26">
        <f t="shared" si="42"/>
        <v>172</v>
      </c>
      <c r="DF17" s="26">
        <f t="shared" si="42"/>
        <v>279</v>
      </c>
      <c r="DG17" s="26">
        <f t="shared" ref="DG17:DI17" si="43">SUM(DG14:DG16)</f>
        <v>115</v>
      </c>
      <c r="DH17" s="26">
        <f t="shared" si="43"/>
        <v>171</v>
      </c>
      <c r="DI17" s="26">
        <f t="shared" si="43"/>
        <v>286</v>
      </c>
      <c r="DJ17" s="26">
        <f t="shared" ref="DJ17:DL17" si="44">SUM(DJ14:DJ16)</f>
        <v>97</v>
      </c>
      <c r="DK17" s="26">
        <f t="shared" si="44"/>
        <v>115</v>
      </c>
      <c r="DL17" s="26">
        <f t="shared" si="44"/>
        <v>212</v>
      </c>
      <c r="DM17" s="26">
        <f t="shared" ref="DM17:DO17" si="45">SUM(DM14:DM16)</f>
        <v>104</v>
      </c>
      <c r="DN17" s="26">
        <f t="shared" si="45"/>
        <v>161</v>
      </c>
      <c r="DO17" s="26">
        <f t="shared" si="45"/>
        <v>265</v>
      </c>
      <c r="DP17" s="26">
        <f t="shared" ref="DP17:DR17" si="46">SUM(DP14:DP16)</f>
        <v>100</v>
      </c>
      <c r="DQ17" s="26">
        <f t="shared" si="46"/>
        <v>160</v>
      </c>
      <c r="DR17" s="26">
        <f t="shared" si="46"/>
        <v>260</v>
      </c>
      <c r="DS17" s="26">
        <f t="shared" ref="DS17:DU17" si="47">SUM(DS14:DS16)</f>
        <v>120</v>
      </c>
      <c r="DT17" s="26">
        <f t="shared" si="47"/>
        <v>150</v>
      </c>
      <c r="DU17" s="26">
        <f t="shared" si="47"/>
        <v>270</v>
      </c>
    </row>
    <row r="18" spans="1:125" ht="13.5" customHeight="1" x14ac:dyDescent="0.2">
      <c r="A18" s="16"/>
      <c r="C18" s="2" t="s">
        <v>24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4"/>
    </row>
    <row r="19" spans="1:125" ht="13.5" customHeight="1" x14ac:dyDescent="0.2">
      <c r="A19" s="16"/>
      <c r="D19" s="1" t="s">
        <v>64</v>
      </c>
      <c r="F19" s="8">
        <f>AM13</f>
        <v>296</v>
      </c>
      <c r="G19" s="8">
        <f>AP13</f>
        <v>250</v>
      </c>
      <c r="H19" s="8">
        <f>AS13</f>
        <v>227</v>
      </c>
      <c r="I19" s="8">
        <f>AV13</f>
        <v>229</v>
      </c>
      <c r="J19" s="8">
        <f>AY13</f>
        <v>237</v>
      </c>
      <c r="K19" s="8">
        <f>BB13</f>
        <v>281</v>
      </c>
      <c r="L19" s="8">
        <f>BE13</f>
        <v>216</v>
      </c>
      <c r="M19" s="8">
        <f>BH13</f>
        <v>254</v>
      </c>
      <c r="N19" s="8">
        <f>BK13</f>
        <v>265</v>
      </c>
      <c r="O19" s="8">
        <f>BN13</f>
        <v>219</v>
      </c>
      <c r="P19" s="8">
        <f>BQ13</f>
        <v>203</v>
      </c>
      <c r="Q19" s="8">
        <f>BT13</f>
        <v>192</v>
      </c>
      <c r="R19" s="8">
        <f>BW13</f>
        <v>184</v>
      </c>
      <c r="S19" s="8">
        <f>BZ13</f>
        <v>163</v>
      </c>
      <c r="T19" s="8">
        <f>CC13</f>
        <v>209</v>
      </c>
      <c r="U19" s="8">
        <f>CF13</f>
        <v>203</v>
      </c>
      <c r="V19" s="8">
        <f>CI13</f>
        <v>182</v>
      </c>
      <c r="W19" s="8">
        <f>CL13</f>
        <v>193</v>
      </c>
      <c r="X19" s="8">
        <f>CO13</f>
        <v>199</v>
      </c>
      <c r="Y19" s="8">
        <f>CR13</f>
        <v>197</v>
      </c>
      <c r="Z19" s="8">
        <f>CU13</f>
        <v>209</v>
      </c>
      <c r="AA19" s="8">
        <f>CX13</f>
        <v>217</v>
      </c>
      <c r="AB19" s="8">
        <f>DA13</f>
        <v>177</v>
      </c>
      <c r="AC19" s="8">
        <f>DD13</f>
        <v>196</v>
      </c>
      <c r="AD19" s="8">
        <f>DG13</f>
        <v>214</v>
      </c>
      <c r="AE19" s="8">
        <f>DJ13</f>
        <v>183</v>
      </c>
      <c r="AF19" s="8">
        <f>DM13</f>
        <v>215</v>
      </c>
      <c r="AG19" s="8">
        <f>DP13</f>
        <v>197</v>
      </c>
      <c r="AH19" s="8">
        <f>DS13</f>
        <v>181</v>
      </c>
      <c r="AI19" s="34"/>
    </row>
    <row r="20" spans="1:125" ht="13.5" customHeight="1" x14ac:dyDescent="0.2">
      <c r="A20" s="16"/>
      <c r="D20" s="11" t="s">
        <v>58</v>
      </c>
      <c r="E20" s="1" t="s">
        <v>59</v>
      </c>
      <c r="F20" s="11">
        <f>IF(AM13&gt;0,(AM14/AM13),"")</f>
        <v>9.1216216216216214E-2</v>
      </c>
      <c r="G20" s="11">
        <f>IF(AP13&gt;0,(AP14/AP13),"")</f>
        <v>7.1999999999999995E-2</v>
      </c>
      <c r="H20" s="11">
        <f>IF(AS13&gt;0,(AS14/AS13),"")</f>
        <v>7.4889867841409691E-2</v>
      </c>
      <c r="I20" s="11">
        <f>IF(AV13&gt;0,(AV14/AV13),"")</f>
        <v>8.296943231441048E-2</v>
      </c>
      <c r="J20" s="11">
        <f>IF(AY13&gt;0,(AY14/AY13),"")</f>
        <v>0.13080168776371309</v>
      </c>
      <c r="K20" s="11">
        <f>IF(BB13&gt;0,(BB14/BB13),"")</f>
        <v>7.1174377224199295E-2</v>
      </c>
      <c r="L20" s="11">
        <f>IF(BE13&gt;0,(BE14/BE13),"")</f>
        <v>5.5555555555555552E-2</v>
      </c>
      <c r="M20" s="11">
        <f>IF(BH13&gt;0,(BH14/BH13),"")</f>
        <v>0.18110236220472442</v>
      </c>
      <c r="N20" s="11">
        <f>IF(BK13&gt;0,(BK14/BK13),"")</f>
        <v>0.16226415094339622</v>
      </c>
      <c r="O20" s="11">
        <f>IF(BN13&gt;0,(BN14/BN13),"")</f>
        <v>0.15981735159817351</v>
      </c>
      <c r="P20" s="11">
        <f>IF(BQ13&gt;0,(BQ14/BQ13),"")</f>
        <v>0.11822660098522167</v>
      </c>
      <c r="Q20" s="11">
        <f>IF(BT13&gt;0,(BT14/BT13),"")</f>
        <v>0.15104166666666666</v>
      </c>
      <c r="R20" s="11">
        <f>IF(BW13&gt;0,(BW14/BW13),"")</f>
        <v>0.14130434782608695</v>
      </c>
      <c r="S20" s="11">
        <f>IF(BZ13&gt;0,(BZ14/BZ13),"")</f>
        <v>0.15337423312883436</v>
      </c>
      <c r="T20" s="11">
        <f>IF(CC13&gt;0,(CC14/CC13),"")</f>
        <v>0.19617224880382775</v>
      </c>
      <c r="U20" s="11">
        <f>IF(CF13&gt;0,(CF14/CF13),"")</f>
        <v>0.1625615763546798</v>
      </c>
      <c r="V20" s="11">
        <f>IF(CI13&gt;0,(CI14/CI13),"")</f>
        <v>0.13736263736263737</v>
      </c>
      <c r="W20" s="11">
        <f>CL14/CL$13</f>
        <v>0.17616580310880828</v>
      </c>
      <c r="X20" s="11">
        <f>CO14/CO$13</f>
        <v>0.17085427135678391</v>
      </c>
      <c r="Y20" s="11">
        <f>CR14/CR$13</f>
        <v>0.25888324873096447</v>
      </c>
      <c r="Z20" s="11">
        <f>CU14/CU$13</f>
        <v>0.26794258373205743</v>
      </c>
      <c r="AA20" s="11">
        <f>CX14/CX$13</f>
        <v>0.28110599078341014</v>
      </c>
      <c r="AB20" s="11">
        <f>DA14/DA$13</f>
        <v>0.2824858757062147</v>
      </c>
      <c r="AC20" s="11">
        <f>DD14/DD$13</f>
        <v>0.26020408163265307</v>
      </c>
      <c r="AD20" s="11">
        <f>DG14/DG$13</f>
        <v>0.31775700934579437</v>
      </c>
      <c r="AE20" s="11">
        <f>DJ14/DJ$13</f>
        <v>0.29508196721311475</v>
      </c>
      <c r="AF20" s="11">
        <f>DM14/DM$13</f>
        <v>0.30697674418604654</v>
      </c>
      <c r="AG20" s="11">
        <f>DP14/DP$13</f>
        <v>0.30964467005076141</v>
      </c>
      <c r="AH20" s="11">
        <f>DS14/DS$13</f>
        <v>0.38121546961325969</v>
      </c>
      <c r="AI20" s="34"/>
    </row>
    <row r="21" spans="1:125" ht="13.5" customHeight="1" x14ac:dyDescent="0.2">
      <c r="A21" s="16"/>
      <c r="E21" s="1" t="s">
        <v>60</v>
      </c>
      <c r="F21" s="11">
        <f>IF(AM13&gt;0,(AM15/AM13),"")</f>
        <v>0.13513513513513514</v>
      </c>
      <c r="G21" s="11">
        <f>IF(AP13&gt;0,(AP15/AP13),"")</f>
        <v>0.156</v>
      </c>
      <c r="H21" s="11">
        <f>IF(AS13&gt;0,(AS15/AS13),"")</f>
        <v>0.14977973568281938</v>
      </c>
      <c r="I21" s="11">
        <f>IF(AV13&gt;0,(AV15/AV13),"")</f>
        <v>0.1703056768558952</v>
      </c>
      <c r="J21" s="11">
        <f>IF(AY13&gt;0,(AY15/AY13),"")</f>
        <v>0.12236286919831224</v>
      </c>
      <c r="K21" s="11">
        <f>IF(BB13&gt;0,(BB15/BB13),"")</f>
        <v>0.16725978647686832</v>
      </c>
      <c r="L21" s="11">
        <f>IF(BE13&gt;0,(BE15/BE13),"")</f>
        <v>0.16203703703703703</v>
      </c>
      <c r="M21" s="11">
        <f>IF(BH13&gt;0,(BH15/BH13),"")</f>
        <v>0.18503937007874016</v>
      </c>
      <c r="N21" s="11">
        <f>IF(BK13&gt;0,(BK15/BK13),"")</f>
        <v>0.14716981132075471</v>
      </c>
      <c r="O21" s="11">
        <f>IF(BN13&gt;0,(BN15/BN13),"")</f>
        <v>0.15981735159817351</v>
      </c>
      <c r="P21" s="11">
        <f>IF(BQ13&gt;0,(BQ15/BQ13),"")</f>
        <v>0.1625615763546798</v>
      </c>
      <c r="Q21" s="11">
        <f>IF(BT13&gt;0,(BT15/BT13),"")</f>
        <v>0.15625</v>
      </c>
      <c r="R21" s="11">
        <f>IF(BW13&gt;0,(BW15/BW13),"")</f>
        <v>0.16847826086956522</v>
      </c>
      <c r="S21" s="11">
        <f>IF(BZ13&gt;0,(BZ15/BZ13),"")</f>
        <v>0.17177914110429449</v>
      </c>
      <c r="T21" s="11">
        <f>IF(CC13&gt;0,(CC15/CC13),"")</f>
        <v>0.22009569377990432</v>
      </c>
      <c r="U21" s="11">
        <f>IF(CF13&gt;0,(CF15/CF13),"")</f>
        <v>0.19704433497536947</v>
      </c>
      <c r="V21" s="11">
        <f>IF(CI13&gt;0,(CI15/CI13),"")</f>
        <v>0.2032967032967033</v>
      </c>
      <c r="W21" s="11">
        <f>CL15/CL$13</f>
        <v>0.12435233160621761</v>
      </c>
      <c r="X21" s="11">
        <f>CO15/CO$13</f>
        <v>0.16080402010050251</v>
      </c>
      <c r="Y21" s="11">
        <f>CR15/CR$13</f>
        <v>0.19289340101522842</v>
      </c>
      <c r="Z21" s="11">
        <f>CU15/CU$13</f>
        <v>0.19617224880382775</v>
      </c>
      <c r="AA21" s="11">
        <f>CX15/CX$13</f>
        <v>0.18433179723502305</v>
      </c>
      <c r="AB21" s="11">
        <f>DA15/DA$13</f>
        <v>0.1864406779661017</v>
      </c>
      <c r="AC21" s="11">
        <f>DD15/DD$13</f>
        <v>0.21428571428571427</v>
      </c>
      <c r="AD21" s="11">
        <f>DG15/DG$13</f>
        <v>0.19626168224299065</v>
      </c>
      <c r="AE21" s="11">
        <f>DJ15/DJ$13</f>
        <v>0.16939890710382513</v>
      </c>
      <c r="AF21" s="11">
        <f>DM15/DM$13</f>
        <v>0.13488372093023257</v>
      </c>
      <c r="AG21" s="11">
        <f t="shared" ref="AG21:AG22" si="48">DP15/DP$13</f>
        <v>0.17766497461928935</v>
      </c>
      <c r="AH21" s="11">
        <f>DS15/DS$13</f>
        <v>0.23204419889502761</v>
      </c>
      <c r="AI21" s="34"/>
      <c r="AK21" s="2"/>
      <c r="AL21" s="2"/>
    </row>
    <row r="22" spans="1:125" ht="13.5" customHeight="1" x14ac:dyDescent="0.2">
      <c r="A22" s="16"/>
      <c r="E22" s="1" t="s">
        <v>61</v>
      </c>
      <c r="F22" s="13">
        <f>IF(AM13&gt;0,(AM16/AM13),"")</f>
        <v>7.77027027027027E-2</v>
      </c>
      <c r="G22" s="13">
        <f>IF(AP13&gt;0,(AP16/AP13),"")</f>
        <v>6.4000000000000001E-2</v>
      </c>
      <c r="H22" s="13">
        <f>IF(AS13&gt;0,(AS16/AS13),"")</f>
        <v>6.6079295154185022E-2</v>
      </c>
      <c r="I22" s="13">
        <f>IF(AV13&gt;0,(AV16/AV13),"")</f>
        <v>6.5502183406113537E-2</v>
      </c>
      <c r="J22" s="13">
        <f>IF(AY13&gt;0,(AY16/AY13),"")</f>
        <v>4.2194092827004218E-2</v>
      </c>
      <c r="K22" s="13">
        <f>IF(BB13&gt;0,(BB16/BB13),"")</f>
        <v>7.1174377224199295E-2</v>
      </c>
      <c r="L22" s="13">
        <f>IF(BE13&gt;0,(BE16/BE13),"")</f>
        <v>6.4814814814814811E-2</v>
      </c>
      <c r="M22" s="13">
        <f>IF(BH13&gt;0,(BH16/BH13),"")</f>
        <v>7.4803149606299218E-2</v>
      </c>
      <c r="N22" s="13">
        <f>IF(BK13&gt;0,(BK16/BK13),"")</f>
        <v>5.2830188679245285E-2</v>
      </c>
      <c r="O22" s="13">
        <f>IF(BN13&gt;0,(BN16/BN13),"")</f>
        <v>6.3926940639269403E-2</v>
      </c>
      <c r="P22" s="13">
        <f>IF(BQ13&gt;0,(BQ16/BQ13),"")</f>
        <v>9.3596059113300489E-2</v>
      </c>
      <c r="Q22" s="13">
        <f>IF(BT13&gt;0,(BT16/BT13),"")</f>
        <v>0.109375</v>
      </c>
      <c r="R22" s="13">
        <f>IF(BW13&gt;0,(BW16/BW13),"")</f>
        <v>3.2608695652173912E-2</v>
      </c>
      <c r="S22" s="13">
        <f>IF(BZ13&gt;0,(BZ16/BZ13),"")</f>
        <v>4.9079754601226995E-2</v>
      </c>
      <c r="T22" s="13">
        <f>IF(CC13&gt;0,(CC16/CC13),"")</f>
        <v>4.784688995215311E-2</v>
      </c>
      <c r="U22" s="13">
        <f>IF(CF13&gt;0,(CF16/CF13),"")</f>
        <v>4.9261083743842367E-2</v>
      </c>
      <c r="V22" s="13">
        <f>IF(CI13&gt;0,(CI16/CI13),"")</f>
        <v>7.1428571428571425E-2</v>
      </c>
      <c r="W22" s="13">
        <f>CL16/CL$13</f>
        <v>6.7357512953367879E-2</v>
      </c>
      <c r="X22" s="13">
        <f>CO16/CO$13</f>
        <v>4.0201005025125629E-2</v>
      </c>
      <c r="Y22" s="13">
        <f>CR16/CR$13</f>
        <v>5.0761421319796954E-2</v>
      </c>
      <c r="Z22" s="13">
        <f>CU16/CU$13</f>
        <v>3.3492822966507178E-2</v>
      </c>
      <c r="AA22" s="13">
        <f>CX16/CX$13</f>
        <v>5.5299539170506916E-2</v>
      </c>
      <c r="AB22" s="13">
        <f>DA16/DA$13</f>
        <v>2.8248587570621469E-2</v>
      </c>
      <c r="AC22" s="13">
        <f>DD16/DD$13</f>
        <v>7.1428571428571425E-2</v>
      </c>
      <c r="AD22" s="13">
        <f>DG16/DG$13</f>
        <v>2.336448598130841E-2</v>
      </c>
      <c r="AE22" s="13">
        <f>DJ16/DJ$13</f>
        <v>6.5573770491803282E-2</v>
      </c>
      <c r="AF22" s="13">
        <f>DM16/DM$13</f>
        <v>4.1860465116279069E-2</v>
      </c>
      <c r="AG22" s="13">
        <f t="shared" si="48"/>
        <v>2.030456852791878E-2</v>
      </c>
      <c r="AH22" s="13">
        <f>DS16/DS$13</f>
        <v>4.9723756906077346E-2</v>
      </c>
      <c r="AI22" s="34"/>
      <c r="AK22" s="2"/>
      <c r="AL22" s="2"/>
    </row>
    <row r="23" spans="1:125" ht="13.5" customHeight="1" x14ac:dyDescent="0.2">
      <c r="A23" s="16"/>
      <c r="F23" s="11">
        <f>IF(AM13&gt;0,(AM17/AM13),"")</f>
        <v>0.30405405405405406</v>
      </c>
      <c r="G23" s="11">
        <f>IF(AP13&gt;0,(AP17/AP13),"")</f>
        <v>0.29199999999999998</v>
      </c>
      <c r="H23" s="11">
        <f>IF(AS13&gt;0,(AS17/AS13),"")</f>
        <v>0.29074889867841408</v>
      </c>
      <c r="I23" s="11">
        <f>IF(AV13&gt;0,(AV17/AV13),"")</f>
        <v>0.31877729257641924</v>
      </c>
      <c r="J23" s="11">
        <f>IF(AY13&gt;0,(AY17/AY13),"")</f>
        <v>0.29535864978902954</v>
      </c>
      <c r="K23" s="11">
        <f>IF(BB13&gt;0,(BB17/BB13),"")</f>
        <v>0.30960854092526691</v>
      </c>
      <c r="L23" s="11">
        <f>IF(BE13&gt;0,(BE17/BE13),"")</f>
        <v>0.28240740740740738</v>
      </c>
      <c r="M23" s="11">
        <f>IF(BH13&gt;0,(BH17/BH13),"")</f>
        <v>0.44094488188976377</v>
      </c>
      <c r="N23" s="11">
        <f>IF(BK13&gt;0,(BK17/BK13),"")</f>
        <v>0.3622641509433962</v>
      </c>
      <c r="O23" s="11">
        <f>IF(BN13&gt;0,(BN17/BN13),"")</f>
        <v>0.38356164383561642</v>
      </c>
      <c r="P23" s="11">
        <f>IF(BQ13&gt;0,(BQ17/BQ13),"")</f>
        <v>0.37438423645320196</v>
      </c>
      <c r="Q23" s="11">
        <f>IF(BT13&gt;0,(BT17/BT13),"")</f>
        <v>0.41666666666666669</v>
      </c>
      <c r="R23" s="11">
        <f>IF(BW13&gt;0,(BW17/BW13),"")</f>
        <v>0.34239130434782611</v>
      </c>
      <c r="S23" s="11">
        <f>IF(BZ13&gt;0,(BZ17/BZ13),"")</f>
        <v>0.37423312883435583</v>
      </c>
      <c r="T23" s="11">
        <f>IF(CC13&gt;0,(CC17/CC13),"")</f>
        <v>0.46411483253588515</v>
      </c>
      <c r="U23" s="11">
        <f>IF(CF13&gt;0,(CF17/CF13),"")</f>
        <v>0.40886699507389163</v>
      </c>
      <c r="V23" s="11">
        <f>IF(CI13&gt;0,(CI17/CI13),"")</f>
        <v>0.41208791208791207</v>
      </c>
      <c r="W23" s="11">
        <f>CL17/CL$13</f>
        <v>0.36787564766839376</v>
      </c>
      <c r="X23" s="11">
        <f>CO17/CO$13</f>
        <v>0.37185929648241206</v>
      </c>
      <c r="Y23" s="11">
        <f>CR17/CR$13</f>
        <v>0.5025380710659898</v>
      </c>
      <c r="Z23" s="11">
        <f>CU17/CU$13</f>
        <v>0.49760765550239233</v>
      </c>
      <c r="AA23" s="11">
        <f>CX17/CX$13</f>
        <v>0.52073732718894006</v>
      </c>
      <c r="AB23" s="11">
        <f>DA17/DA$13</f>
        <v>0.49717514124293788</v>
      </c>
      <c r="AC23" s="11">
        <f>DD17/DD$13</f>
        <v>0.54591836734693877</v>
      </c>
      <c r="AD23" s="11">
        <f>DG17/DG$13</f>
        <v>0.53738317757009346</v>
      </c>
      <c r="AE23" s="11">
        <f>DJ17/DJ$13</f>
        <v>0.5300546448087432</v>
      </c>
      <c r="AF23" s="11">
        <f>DM17/DM$13</f>
        <v>0.48372093023255813</v>
      </c>
      <c r="AG23" s="11">
        <f>DP17/DP$13</f>
        <v>0.50761421319796951</v>
      </c>
      <c r="AH23" s="11">
        <f>DS17/DS$13</f>
        <v>0.66298342541436461</v>
      </c>
      <c r="AI23" s="34"/>
      <c r="AK23" s="2"/>
      <c r="AL23" s="2"/>
    </row>
    <row r="24" spans="1:125" ht="13.5" customHeight="1" x14ac:dyDescent="0.2">
      <c r="A24" s="16"/>
      <c r="C24" s="2" t="s">
        <v>25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4"/>
      <c r="AK24" s="2"/>
      <c r="AL24" s="2"/>
    </row>
    <row r="25" spans="1:125" ht="13.5" customHeight="1" x14ac:dyDescent="0.2">
      <c r="A25" s="16"/>
      <c r="D25" s="1" t="s">
        <v>64</v>
      </c>
      <c r="F25" s="8">
        <f>AN13</f>
        <v>341</v>
      </c>
      <c r="G25" s="8">
        <f>AQ13</f>
        <v>224</v>
      </c>
      <c r="H25" s="8">
        <f>AT13</f>
        <v>231</v>
      </c>
      <c r="I25" s="8">
        <f>AW13</f>
        <v>299</v>
      </c>
      <c r="J25" s="8">
        <f>AZ13</f>
        <v>315</v>
      </c>
      <c r="K25" s="8">
        <f>BC13</f>
        <v>351</v>
      </c>
      <c r="L25" s="8">
        <f>BF13</f>
        <v>242</v>
      </c>
      <c r="M25" s="8">
        <f>BI13</f>
        <v>275</v>
      </c>
      <c r="N25" s="8">
        <f>BL13</f>
        <v>274</v>
      </c>
      <c r="O25" s="8">
        <f>BO13</f>
        <v>279</v>
      </c>
      <c r="P25" s="8">
        <f>BR13</f>
        <v>313</v>
      </c>
      <c r="Q25" s="8">
        <f>BU13</f>
        <v>234</v>
      </c>
      <c r="R25" s="8">
        <f>BX13</f>
        <v>280</v>
      </c>
      <c r="S25" s="8">
        <f>CA13</f>
        <v>235</v>
      </c>
      <c r="T25" s="8">
        <f>CD13</f>
        <v>288</v>
      </c>
      <c r="U25" s="8">
        <f>CG13</f>
        <v>273</v>
      </c>
      <c r="V25" s="8">
        <f>CJ13</f>
        <v>280</v>
      </c>
      <c r="W25" s="8">
        <f>CM13</f>
        <v>244</v>
      </c>
      <c r="X25" s="8">
        <f>CP13</f>
        <v>295</v>
      </c>
      <c r="Y25" s="8">
        <f>CS13</f>
        <v>282</v>
      </c>
      <c r="Z25" s="8">
        <f>CV13</f>
        <v>269</v>
      </c>
      <c r="AA25" s="8">
        <f>CY13</f>
        <v>313</v>
      </c>
      <c r="AB25" s="8">
        <f>DB13</f>
        <v>283</v>
      </c>
      <c r="AC25" s="8">
        <f>DE13</f>
        <v>300</v>
      </c>
      <c r="AD25" s="8">
        <f>DH13</f>
        <v>283</v>
      </c>
      <c r="AE25" s="8">
        <f>DK13</f>
        <v>228</v>
      </c>
      <c r="AF25" s="8">
        <f>DN13</f>
        <v>251</v>
      </c>
      <c r="AG25" s="8">
        <f>DQ13</f>
        <v>262</v>
      </c>
      <c r="AH25" s="8">
        <f>DT13</f>
        <v>253</v>
      </c>
      <c r="AI25" s="34"/>
      <c r="AK25" s="2"/>
      <c r="AL25" s="2"/>
    </row>
    <row r="26" spans="1:125" ht="13.5" customHeight="1" x14ac:dyDescent="0.2">
      <c r="A26" s="16"/>
      <c r="D26" s="11" t="s">
        <v>58</v>
      </c>
      <c r="E26" s="1" t="s">
        <v>59</v>
      </c>
      <c r="F26" s="11">
        <f>IF(AN13&gt;0,(AN14/AN13),"")</f>
        <v>0.12903225806451613</v>
      </c>
      <c r="G26" s="11">
        <f>IF(AQ13&gt;0,(AQ14/AQ13),"")</f>
        <v>0.13839285714285715</v>
      </c>
      <c r="H26" s="11">
        <f>IF(AT13&gt;0,(AT14/AT13),"")</f>
        <v>0.15151515151515152</v>
      </c>
      <c r="I26" s="11">
        <f>IF(AW13&gt;0,(AW14/AW13),"")</f>
        <v>0.1806020066889632</v>
      </c>
      <c r="J26" s="11">
        <f>IF(AZ13&gt;0,(AZ14/AZ13),"")</f>
        <v>0.17142857142857143</v>
      </c>
      <c r="K26" s="11">
        <f>IF(BC13&gt;0,(BC14/BC13),"")</f>
        <v>0.16524216524216523</v>
      </c>
      <c r="L26" s="11">
        <f>IF(BF13&gt;0,(BF14/BF13),"")</f>
        <v>0.19834710743801653</v>
      </c>
      <c r="M26" s="11">
        <f>IF(BI13&gt;0,(BI14/BI13),"")</f>
        <v>0.24363636363636362</v>
      </c>
      <c r="N26" s="11">
        <f>IF(BL13&gt;0,(BL14/BL13),"")</f>
        <v>0.28832116788321166</v>
      </c>
      <c r="O26" s="11">
        <f>IF(BO13&gt;0,(BO14/BO13),"")</f>
        <v>0.23297491039426524</v>
      </c>
      <c r="P26" s="11">
        <f>IF(BR13&gt;0,(BR14/BR13),"")</f>
        <v>0.2268370607028754</v>
      </c>
      <c r="Q26" s="11">
        <f>IF(BU13&gt;0,(BU14/BU13),"")</f>
        <v>0.28632478632478631</v>
      </c>
      <c r="R26" s="11">
        <f>IF(BX13&gt;0,(BX14/BX13),"")</f>
        <v>0.25357142857142856</v>
      </c>
      <c r="S26" s="11">
        <f>IF(CA13&gt;0,(CA14/CA13),"")</f>
        <v>0.24255319148936169</v>
      </c>
      <c r="T26" s="11">
        <f>IF(CD13&gt;0,(CD14/CD13),"")</f>
        <v>0.28819444444444442</v>
      </c>
      <c r="U26" s="11">
        <f>IF(CG13&gt;0,(CG14/CG13),"")</f>
        <v>0.26739926739926739</v>
      </c>
      <c r="V26" s="11">
        <f>IF(CJ13&gt;0,(CJ14/CJ13),"")</f>
        <v>0.24642857142857144</v>
      </c>
      <c r="W26" s="11">
        <f>CM14/CM$13</f>
        <v>0.23770491803278687</v>
      </c>
      <c r="X26" s="11">
        <f>CP14/CP$13</f>
        <v>0.25423728813559321</v>
      </c>
      <c r="Y26" s="11">
        <f>CS14/CS$13</f>
        <v>0.31914893617021278</v>
      </c>
      <c r="Z26" s="11">
        <f>CV14/CV$13</f>
        <v>0.36431226765799257</v>
      </c>
      <c r="AA26" s="11">
        <f>CY14/CY$13</f>
        <v>0.34185303514376997</v>
      </c>
      <c r="AB26" s="11">
        <f>DB14/DB$13</f>
        <v>0.34982332155477031</v>
      </c>
      <c r="AC26" s="11">
        <f>DE14/DE$13</f>
        <v>0.39</v>
      </c>
      <c r="AD26" s="11">
        <f>DH14/DH$13</f>
        <v>0.41342756183745583</v>
      </c>
      <c r="AE26" s="11">
        <f>DK14/DK$13</f>
        <v>0.32017543859649122</v>
      </c>
      <c r="AF26" s="11">
        <f>DN14/DN$13</f>
        <v>0.41035856573705182</v>
      </c>
      <c r="AG26" s="11">
        <f>DQ14/DQ$13</f>
        <v>0.4351145038167939</v>
      </c>
      <c r="AH26" s="11">
        <f>DT14/DT$13</f>
        <v>0.41106719367588934</v>
      </c>
      <c r="AI26" s="34"/>
      <c r="AK26" s="2"/>
      <c r="AL26" s="2"/>
    </row>
    <row r="27" spans="1:125" ht="13.5" customHeight="1" x14ac:dyDescent="0.2">
      <c r="A27" s="16"/>
      <c r="E27" s="1" t="s">
        <v>60</v>
      </c>
      <c r="F27" s="11">
        <f>IF(AN13&gt;0,(AN15/AN13),"")</f>
        <v>0.19354838709677419</v>
      </c>
      <c r="G27" s="11">
        <f>IF(AQ13&gt;0,(AQ15/AQ13),"")</f>
        <v>0.14732142857142858</v>
      </c>
      <c r="H27" s="11">
        <f>IF(AT13&gt;0,(AT15/AT13),"")</f>
        <v>0.16450216450216451</v>
      </c>
      <c r="I27" s="11">
        <f>IF(AW13&gt;0,(AW15/AW13),"")</f>
        <v>0.16387959866220736</v>
      </c>
      <c r="J27" s="11">
        <f>IF(AZ13&gt;0,(AZ15/AZ13),"")</f>
        <v>0.13968253968253969</v>
      </c>
      <c r="K27" s="11">
        <f>IF(BC13&gt;0,(BC15/BC13),"")</f>
        <v>0.15669515669515668</v>
      </c>
      <c r="L27" s="11">
        <f>IF(BF13&gt;0,(BF15/BF13),"")</f>
        <v>0.19834710743801653</v>
      </c>
      <c r="M27" s="11">
        <f>IF(BI13&gt;0,(BI15/BI13),"")</f>
        <v>0.16363636363636364</v>
      </c>
      <c r="N27" s="11">
        <f>IF(BL13&gt;0,(BL15/BL13),"")</f>
        <v>0.14233576642335766</v>
      </c>
      <c r="O27" s="11">
        <f>IF(BO13&gt;0,(BO15/BO13),"")</f>
        <v>0.15412186379928317</v>
      </c>
      <c r="P27" s="11">
        <f>IF(BR13&gt;0,(BR15/BR13),"")</f>
        <v>0.1853035143769968</v>
      </c>
      <c r="Q27" s="11">
        <f>IF(BU13&gt;0,(BU15/BU13),"")</f>
        <v>0.1623931623931624</v>
      </c>
      <c r="R27" s="11">
        <f>IF(BX13&gt;0,(BX15/BX13),"")</f>
        <v>0.13214285714285715</v>
      </c>
      <c r="S27" s="11">
        <f>IF(CA13&gt;0,(CA15/CA13),"")</f>
        <v>0.17446808510638298</v>
      </c>
      <c r="T27" s="11">
        <f>IF(CD13&gt;0,(CD15/CD13),"")</f>
        <v>0.18055555555555555</v>
      </c>
      <c r="U27" s="11">
        <f>IF(CG13&gt;0,(CG15/CG13),"")</f>
        <v>0.19780219780219779</v>
      </c>
      <c r="V27" s="11">
        <f>IF(CJ13&gt;0,(CJ15/CJ13),"")</f>
        <v>0.17142857142857143</v>
      </c>
      <c r="W27" s="11">
        <f>CM15/CM$13</f>
        <v>0.15573770491803279</v>
      </c>
      <c r="X27" s="11">
        <f>CP15/CP$13</f>
        <v>0.12881355932203389</v>
      </c>
      <c r="Y27" s="11">
        <f>CS15/CS$13</f>
        <v>0.17375886524822695</v>
      </c>
      <c r="Z27" s="11">
        <f>CV15/CV$13</f>
        <v>0.18587360594795538</v>
      </c>
      <c r="AA27" s="11">
        <f>CY15/CY$13</f>
        <v>0.14376996805111822</v>
      </c>
      <c r="AB27" s="11">
        <f>DB15/DB$13</f>
        <v>0.16254416961130741</v>
      </c>
      <c r="AC27" s="11">
        <f>DE15/DE$13</f>
        <v>0.15</v>
      </c>
      <c r="AD27" s="11">
        <f>DH15/DH$13</f>
        <v>0.14487632508833923</v>
      </c>
      <c r="AE27" s="11">
        <f>DK15/DK$13</f>
        <v>0.15350877192982457</v>
      </c>
      <c r="AF27" s="11">
        <f>DN15/DN$13</f>
        <v>0.20717131474103587</v>
      </c>
      <c r="AG27" s="11">
        <f t="shared" ref="AG27:AG28" si="49">DQ15/DQ$13</f>
        <v>0.16030534351145037</v>
      </c>
      <c r="AH27" s="11">
        <f>DT15/DT$13</f>
        <v>0.15810276679841898</v>
      </c>
      <c r="AI27" s="34"/>
      <c r="AK27" s="2"/>
      <c r="AL27" s="2"/>
    </row>
    <row r="28" spans="1:125" ht="13.5" customHeight="1" x14ac:dyDescent="0.2">
      <c r="A28" s="16"/>
      <c r="E28" s="1" t="s">
        <v>61</v>
      </c>
      <c r="F28" s="13">
        <f>IF(AN13&gt;0,(AN16/AN13),"")</f>
        <v>4.398826979472141E-2</v>
      </c>
      <c r="G28" s="13">
        <f>IF(AQ13&gt;0,(AQ16/AQ13),"")</f>
        <v>4.9107142857142856E-2</v>
      </c>
      <c r="H28" s="13">
        <f>IF(AT13&gt;0,(AT16/AT13),"")</f>
        <v>3.4632034632034632E-2</v>
      </c>
      <c r="I28" s="13">
        <f>IF(AW13&gt;0,(AW16/AW13),"")</f>
        <v>6.354515050167224E-2</v>
      </c>
      <c r="J28" s="13">
        <f>IF(AZ13&gt;0,(AZ16/AZ13),"")</f>
        <v>6.3492063492063489E-2</v>
      </c>
      <c r="K28" s="13">
        <f>IF(BC13&gt;0,(BC16/BC13),"")</f>
        <v>7.9772079772079771E-2</v>
      </c>
      <c r="L28" s="13">
        <f>IF(BF13&gt;0,(BF16/BF13),"")</f>
        <v>7.8512396694214878E-2</v>
      </c>
      <c r="M28" s="13">
        <f>IF(BI13&gt;0,(BI16/BI13),"")</f>
        <v>5.0909090909090911E-2</v>
      </c>
      <c r="N28" s="13">
        <f>IF(BL13&gt;0,(BL16/BL13),"")</f>
        <v>6.2043795620437957E-2</v>
      </c>
      <c r="O28" s="13">
        <f>IF(BO13&gt;0,(BO16/BO13),"")</f>
        <v>6.8100358422939072E-2</v>
      </c>
      <c r="P28" s="13">
        <f>IF(BR13&gt;0,(BR16/BR13),"")</f>
        <v>5.7507987220447282E-2</v>
      </c>
      <c r="Q28" s="13">
        <f>IF(BU13&gt;0,(BU16/BU13),"")</f>
        <v>5.128205128205128E-2</v>
      </c>
      <c r="R28" s="13">
        <f>IF(BX13&gt;0,(BX16/BX13),"")</f>
        <v>7.1428571428571425E-2</v>
      </c>
      <c r="S28" s="13">
        <f>IF(CA13&gt;0,(CA16/CA13),"")</f>
        <v>5.106382978723404E-2</v>
      </c>
      <c r="T28" s="13">
        <f>IF(CD13&gt;0,(CD16/CD13),"")</f>
        <v>6.5972222222222224E-2</v>
      </c>
      <c r="U28" s="13">
        <f>IF(CG13&gt;0,(CG16/CG13),"")</f>
        <v>4.3956043956043959E-2</v>
      </c>
      <c r="V28" s="13">
        <f>IF(CJ13&gt;0,(CJ16/CJ13),"")</f>
        <v>6.7857142857142852E-2</v>
      </c>
      <c r="W28" s="13">
        <f>CM16/CM$13</f>
        <v>6.1475409836065573E-2</v>
      </c>
      <c r="X28" s="13">
        <f>CP16/CP$13</f>
        <v>5.4237288135593219E-2</v>
      </c>
      <c r="Y28" s="13">
        <f>CS16/CS$13</f>
        <v>6.0283687943262408E-2</v>
      </c>
      <c r="Z28" s="13">
        <f>CV16/CV$13</f>
        <v>5.204460966542751E-2</v>
      </c>
      <c r="AA28" s="13">
        <f>CY16/CY$13</f>
        <v>3.5143769968051117E-2</v>
      </c>
      <c r="AB28" s="13">
        <f>DB16/DB$13</f>
        <v>2.4734982332155476E-2</v>
      </c>
      <c r="AC28" s="13">
        <f>DE16/DE$13</f>
        <v>3.3333333333333333E-2</v>
      </c>
      <c r="AD28" s="13">
        <f>DH16/DH$13</f>
        <v>4.5936395759717315E-2</v>
      </c>
      <c r="AE28" s="13">
        <f>DK16/DK$13</f>
        <v>3.0701754385964911E-2</v>
      </c>
      <c r="AF28" s="13">
        <f>DN16/DN$13</f>
        <v>2.3904382470119521E-2</v>
      </c>
      <c r="AG28" s="13">
        <f t="shared" si="49"/>
        <v>1.5267175572519083E-2</v>
      </c>
      <c r="AH28" s="13">
        <f>DT16/DT$13</f>
        <v>2.3715415019762844E-2</v>
      </c>
      <c r="AI28" s="34"/>
      <c r="AK28" s="2"/>
      <c r="AL28" s="2"/>
    </row>
    <row r="29" spans="1:125" ht="13.5" customHeight="1" x14ac:dyDescent="0.2">
      <c r="A29" s="16"/>
      <c r="F29" s="11">
        <f>IF(AN13&gt;0,(AN17/AN13),"")</f>
        <v>0.36656891495601174</v>
      </c>
      <c r="G29" s="11">
        <f>IF(AQ13&gt;0,(AQ17/AQ13),"")</f>
        <v>0.33482142857142855</v>
      </c>
      <c r="H29" s="11">
        <f>IF(AT13&gt;0,(AT17/AT13),"")</f>
        <v>0.35064935064935066</v>
      </c>
      <c r="I29" s="11">
        <f>IF(AW13&gt;0,(AW17/AW13),"")</f>
        <v>0.40802675585284282</v>
      </c>
      <c r="J29" s="11">
        <f>IF(AZ13&gt;0,(AZ17/AZ13),"")</f>
        <v>0.3746031746031746</v>
      </c>
      <c r="K29" s="11">
        <f>IF(BC13&gt;0,(BC17/BC13),"")</f>
        <v>0.40170940170940173</v>
      </c>
      <c r="L29" s="11">
        <f>IF(BF13&gt;0,(BF17/BF13),"")</f>
        <v>0.47520661157024796</v>
      </c>
      <c r="M29" s="11">
        <f>IF(BI13&gt;0,(BI17/BI13),"")</f>
        <v>0.45818181818181819</v>
      </c>
      <c r="N29" s="11">
        <f>IF(BL13&gt;0,(BL17/BL13),"")</f>
        <v>0.49270072992700731</v>
      </c>
      <c r="O29" s="11">
        <f>IF(BO13&gt;0,(BO17/BO13),"")</f>
        <v>0.45519713261648748</v>
      </c>
      <c r="P29" s="11">
        <f>IF(BR13&gt;0,(BR17/BR13),"")</f>
        <v>0.46964856230031948</v>
      </c>
      <c r="Q29" s="11">
        <f>IF(BU13&gt;0,(BU17/BU13),"")</f>
        <v>0.5</v>
      </c>
      <c r="R29" s="11">
        <f>IF(BX13&gt;0,(BX17/BX13),"")</f>
        <v>0.45714285714285713</v>
      </c>
      <c r="S29" s="11">
        <f>IF(CA13&gt;0,(CA17/CA13),"")</f>
        <v>0.46808510638297873</v>
      </c>
      <c r="T29" s="11">
        <f>IF(CD13&gt;0,(CD17/CD13),"")</f>
        <v>0.53472222222222221</v>
      </c>
      <c r="U29" s="11">
        <f>IF(CG13&gt;0,(CG17/CG13),"")</f>
        <v>0.50915750915750912</v>
      </c>
      <c r="V29" s="11">
        <f>IF(CJ13&gt;0,(CJ17/CJ13),"")</f>
        <v>0.48571428571428571</v>
      </c>
      <c r="W29" s="11">
        <f>CM17/CM$13</f>
        <v>0.45491803278688525</v>
      </c>
      <c r="X29" s="11">
        <f>CP17/CP$13</f>
        <v>0.43728813559322033</v>
      </c>
      <c r="Y29" s="11">
        <f>CS17/CS$13</f>
        <v>0.55319148936170215</v>
      </c>
      <c r="Z29" s="11">
        <f>CV17/CV$13</f>
        <v>0.60223048327137552</v>
      </c>
      <c r="AA29" s="11">
        <f>CY17/CY$13</f>
        <v>0.52076677316293929</v>
      </c>
      <c r="AB29" s="11">
        <f>DB17/DB$13</f>
        <v>0.53710247349823326</v>
      </c>
      <c r="AC29" s="11">
        <f>DE17/DE$13</f>
        <v>0.57333333333333336</v>
      </c>
      <c r="AD29" s="11">
        <f>DH17/DH$13</f>
        <v>0.60424028268551233</v>
      </c>
      <c r="AE29" s="11">
        <f>DK17/DK$13</f>
        <v>0.50438596491228072</v>
      </c>
      <c r="AF29" s="11">
        <f>DN17/DN$13</f>
        <v>0.64143426294820716</v>
      </c>
      <c r="AG29" s="11">
        <f>DQ17/DQ$13</f>
        <v>0.61068702290076338</v>
      </c>
      <c r="AH29" s="11">
        <f>DT17/DT$13</f>
        <v>0.59288537549407117</v>
      </c>
      <c r="AI29" s="34"/>
      <c r="AK29" s="2"/>
      <c r="AL29" s="2"/>
    </row>
    <row r="30" spans="1:125" ht="13.5" customHeight="1" x14ac:dyDescent="0.25">
      <c r="A30" s="16"/>
      <c r="C30" s="2" t="s">
        <v>122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34"/>
      <c r="AM30" s="55" t="s">
        <v>122</v>
      </c>
      <c r="AN30" s="55"/>
      <c r="AO30" s="55"/>
      <c r="AP30" s="55"/>
      <c r="AQ30" s="55"/>
      <c r="AR30" s="55"/>
      <c r="AS30" s="55"/>
      <c r="AT30" s="55"/>
      <c r="AU30" s="55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</row>
    <row r="31" spans="1:125" ht="13.5" customHeight="1" x14ac:dyDescent="0.2">
      <c r="A31" s="16"/>
      <c r="D31" s="1" t="s">
        <v>64</v>
      </c>
      <c r="E31" s="2"/>
      <c r="F31" s="8"/>
      <c r="G31" s="8"/>
      <c r="H31" s="8"/>
      <c r="I31" s="8">
        <f>AX31</f>
        <v>46</v>
      </c>
      <c r="J31" s="8">
        <f>BA31</f>
        <v>79</v>
      </c>
      <c r="K31" s="8">
        <f>BD31</f>
        <v>91</v>
      </c>
      <c r="L31" s="8">
        <f>BG31</f>
        <v>42</v>
      </c>
      <c r="M31" s="8">
        <f>BJ31</f>
        <v>42</v>
      </c>
      <c r="N31" s="8">
        <f>BM31</f>
        <v>60</v>
      </c>
      <c r="O31" s="8">
        <f>BP31</f>
        <v>35</v>
      </c>
      <c r="P31" s="8">
        <f>BS31</f>
        <v>60</v>
      </c>
      <c r="Q31" s="8">
        <f>BV31</f>
        <v>46</v>
      </c>
      <c r="R31" s="8">
        <f>BY31</f>
        <v>53</v>
      </c>
      <c r="S31" s="8">
        <f>CB31</f>
        <v>62</v>
      </c>
      <c r="T31" s="8">
        <f t="shared" ref="T31" si="50">CE31</f>
        <v>74</v>
      </c>
      <c r="U31" s="8">
        <f>CH31</f>
        <v>91</v>
      </c>
      <c r="V31" s="8">
        <f>CK31</f>
        <v>95</v>
      </c>
      <c r="W31" s="8">
        <f>CN31</f>
        <v>84</v>
      </c>
      <c r="X31" s="8">
        <f>CQ31</f>
        <v>123</v>
      </c>
      <c r="Y31" s="8">
        <f>CT31</f>
        <v>91</v>
      </c>
      <c r="Z31" s="8">
        <f>CW31</f>
        <v>95</v>
      </c>
      <c r="AA31" s="8">
        <f>CZ31</f>
        <v>91</v>
      </c>
      <c r="AB31" s="8">
        <f>DC31</f>
        <v>68</v>
      </c>
      <c r="AC31" s="8">
        <f>DF31</f>
        <v>85</v>
      </c>
      <c r="AD31" s="8">
        <f>DI31</f>
        <v>91</v>
      </c>
      <c r="AE31" s="8">
        <f>DL31</f>
        <v>73</v>
      </c>
      <c r="AF31" s="8">
        <f>DO31</f>
        <v>72</v>
      </c>
      <c r="AG31" s="8">
        <f>DR31</f>
        <v>78</v>
      </c>
      <c r="AH31" s="8">
        <f>DU31</f>
        <v>65</v>
      </c>
      <c r="AI31" s="34"/>
      <c r="AK31" s="1" t="s">
        <v>64</v>
      </c>
      <c r="AM31" s="26"/>
      <c r="AN31" s="26"/>
      <c r="AO31" s="26"/>
      <c r="AP31" s="26"/>
      <c r="AQ31" s="26"/>
      <c r="AR31" s="26"/>
      <c r="AS31" s="26"/>
      <c r="AT31" s="26"/>
      <c r="AU31" s="26"/>
      <c r="AV31" s="26">
        <v>7</v>
      </c>
      <c r="AW31" s="26">
        <v>39</v>
      </c>
      <c r="AX31" s="26">
        <f>AV31+AW31</f>
        <v>46</v>
      </c>
      <c r="AY31" s="26">
        <v>24</v>
      </c>
      <c r="AZ31" s="26">
        <v>55</v>
      </c>
      <c r="BA31" s="26">
        <f>AY31+AZ31</f>
        <v>79</v>
      </c>
      <c r="BB31" s="26">
        <v>27</v>
      </c>
      <c r="BC31" s="26">
        <v>64</v>
      </c>
      <c r="BD31" s="26">
        <f>BB31+BC31</f>
        <v>91</v>
      </c>
      <c r="BE31" s="26">
        <v>14</v>
      </c>
      <c r="BF31" s="26">
        <v>28</v>
      </c>
      <c r="BG31" s="26">
        <f>BE31+BF31</f>
        <v>42</v>
      </c>
      <c r="BH31" s="26">
        <v>15</v>
      </c>
      <c r="BI31" s="26">
        <v>27</v>
      </c>
      <c r="BJ31" s="26">
        <f>BH31+BI31</f>
        <v>42</v>
      </c>
      <c r="BK31" s="26">
        <v>19</v>
      </c>
      <c r="BL31" s="26">
        <v>41</v>
      </c>
      <c r="BM31" s="26">
        <f>BK31+BL31</f>
        <v>60</v>
      </c>
      <c r="BN31" s="26">
        <v>10</v>
      </c>
      <c r="BO31" s="26">
        <v>25</v>
      </c>
      <c r="BP31" s="26">
        <f>BN31+BO31</f>
        <v>35</v>
      </c>
      <c r="BQ31" s="26">
        <v>11</v>
      </c>
      <c r="BR31" s="26">
        <v>49</v>
      </c>
      <c r="BS31" s="26">
        <f>BQ31+BR31</f>
        <v>60</v>
      </c>
      <c r="BT31" s="26">
        <v>14</v>
      </c>
      <c r="BU31" s="26">
        <v>32</v>
      </c>
      <c r="BV31" s="26">
        <f>BT31+BU31</f>
        <v>46</v>
      </c>
      <c r="BW31" s="26">
        <v>18</v>
      </c>
      <c r="BX31" s="26">
        <v>35</v>
      </c>
      <c r="BY31" s="26">
        <f>BW31+BX31</f>
        <v>53</v>
      </c>
      <c r="BZ31" s="26">
        <v>12</v>
      </c>
      <c r="CA31" s="26">
        <v>50</v>
      </c>
      <c r="CB31" s="26">
        <f>BZ31+CA31</f>
        <v>62</v>
      </c>
      <c r="CC31" s="26">
        <v>18</v>
      </c>
      <c r="CD31" s="26">
        <v>56</v>
      </c>
      <c r="CE31" s="26">
        <f>CC31+CD31</f>
        <v>74</v>
      </c>
      <c r="CF31" s="26">
        <v>29</v>
      </c>
      <c r="CG31" s="26">
        <v>62</v>
      </c>
      <c r="CH31" s="26">
        <f>CF31+CG31</f>
        <v>91</v>
      </c>
      <c r="CI31" s="26">
        <v>20</v>
      </c>
      <c r="CJ31" s="26">
        <v>75</v>
      </c>
      <c r="CK31" s="26">
        <f>CI31+CJ31</f>
        <v>95</v>
      </c>
      <c r="CL31" s="26">
        <v>27</v>
      </c>
      <c r="CM31" s="26">
        <v>57</v>
      </c>
      <c r="CN31" s="26">
        <f>CL31+CM31</f>
        <v>84</v>
      </c>
      <c r="CO31" s="26">
        <v>35</v>
      </c>
      <c r="CP31" s="26">
        <v>88</v>
      </c>
      <c r="CQ31" s="26">
        <f>CO31+CP31</f>
        <v>123</v>
      </c>
      <c r="CR31" s="26">
        <v>23</v>
      </c>
      <c r="CS31" s="26">
        <v>68</v>
      </c>
      <c r="CT31" s="26">
        <f>CR31+CS31</f>
        <v>91</v>
      </c>
      <c r="CU31" s="26">
        <v>24</v>
      </c>
      <c r="CV31" s="26">
        <v>71</v>
      </c>
      <c r="CW31" s="26">
        <f>CU31+CV31</f>
        <v>95</v>
      </c>
      <c r="CX31" s="26">
        <v>22</v>
      </c>
      <c r="CY31" s="26">
        <v>69</v>
      </c>
      <c r="CZ31" s="26">
        <f>CX31+CY31</f>
        <v>91</v>
      </c>
      <c r="DA31" s="26">
        <v>16</v>
      </c>
      <c r="DB31" s="26">
        <v>52</v>
      </c>
      <c r="DC31" s="26">
        <f>DA31+DB31</f>
        <v>68</v>
      </c>
      <c r="DD31" s="26">
        <v>25</v>
      </c>
      <c r="DE31" s="26">
        <v>60</v>
      </c>
      <c r="DF31" s="26">
        <f>DD31+DE31</f>
        <v>85</v>
      </c>
      <c r="DG31" s="26">
        <v>25</v>
      </c>
      <c r="DH31" s="26">
        <v>66</v>
      </c>
      <c r="DI31" s="26">
        <f>DG31+DH31</f>
        <v>91</v>
      </c>
      <c r="DJ31" s="26">
        <v>25</v>
      </c>
      <c r="DK31" s="26">
        <v>48</v>
      </c>
      <c r="DL31" s="26">
        <f>DJ31+DK31</f>
        <v>73</v>
      </c>
      <c r="DM31" s="26">
        <v>27</v>
      </c>
      <c r="DN31" s="26">
        <v>45</v>
      </c>
      <c r="DO31" s="26">
        <f>DM31+DN31</f>
        <v>72</v>
      </c>
      <c r="DP31" s="26">
        <v>21</v>
      </c>
      <c r="DQ31" s="26">
        <v>57</v>
      </c>
      <c r="DR31" s="26">
        <f>DP31+DQ31</f>
        <v>78</v>
      </c>
      <c r="DS31" s="26">
        <v>23</v>
      </c>
      <c r="DT31" s="26">
        <v>42</v>
      </c>
      <c r="DU31" s="26">
        <f>DS31+DT31</f>
        <v>65</v>
      </c>
    </row>
    <row r="32" spans="1:125" ht="13.5" customHeight="1" x14ac:dyDescent="0.2">
      <c r="A32" s="16"/>
      <c r="D32" s="11" t="s">
        <v>58</v>
      </c>
      <c r="E32" s="1" t="s">
        <v>59</v>
      </c>
      <c r="F32" s="11" t="str">
        <f>IF(AO31&gt;0,(AO32/AO31),"")</f>
        <v/>
      </c>
      <c r="G32" s="11" t="str">
        <f>IF(AR31&gt;0,(AR32/AR31),"")</f>
        <v/>
      </c>
      <c r="H32" s="11" t="str">
        <f>IF(AU31&gt;0,(AU32/AU31),"")</f>
        <v/>
      </c>
      <c r="I32" s="11">
        <f>IF(AX31&gt;0,(AX32/AX31),"")</f>
        <v>4.3478260869565216E-2</v>
      </c>
      <c r="J32" s="11">
        <f>IF(BA31&gt;0,(BA32/BA31),"")</f>
        <v>6.3291139240506333E-2</v>
      </c>
      <c r="K32" s="11">
        <f>IF(BD31&gt;0,(BD32/BD31),"")</f>
        <v>2.197802197802198E-2</v>
      </c>
      <c r="L32" s="11">
        <f>IF(BG31&gt;0,(BG32/BG31),"")</f>
        <v>7.1428571428571425E-2</v>
      </c>
      <c r="M32" s="11">
        <f>IF(BJ31&gt;0,(BJ32/BJ31),"")</f>
        <v>9.5238095238095233E-2</v>
      </c>
      <c r="N32" s="11">
        <f>IF(BM31&gt;0,(BM32/BM31),"")</f>
        <v>0.1</v>
      </c>
      <c r="O32" s="11">
        <f>IF(BP31&gt;0,(BP32/BP31),"")</f>
        <v>0.11428571428571428</v>
      </c>
      <c r="P32" s="11">
        <f>IF(BS31&gt;0,(BS32/BS31),"")</f>
        <v>6.6666666666666666E-2</v>
      </c>
      <c r="Q32" s="11">
        <f>IF(BV31&gt;0,(BV32/BV31),"")</f>
        <v>8.6956521739130432E-2</v>
      </c>
      <c r="R32" s="11">
        <f>IF(BY31&gt;0,(BY32/BY31),"")</f>
        <v>0.13207547169811321</v>
      </c>
      <c r="S32" s="11">
        <f>IF(CB31&gt;0,(CB32/CB31),"")</f>
        <v>0.14516129032258066</v>
      </c>
      <c r="T32" s="11">
        <f t="shared" ref="T32" si="51">IF(CE31&gt;0,(CE32/CE31),"")</f>
        <v>9.45945945945946E-2</v>
      </c>
      <c r="U32" s="11">
        <f>IF(CH31&gt;0,(CH32/CH31),"")</f>
        <v>0.12087912087912088</v>
      </c>
      <c r="V32" s="11">
        <f>IF(CK31&gt;0,(CK32/CK31),"")</f>
        <v>0.10526315789473684</v>
      </c>
      <c r="W32" s="11">
        <f>CN32/CN$31</f>
        <v>4.7619047619047616E-2</v>
      </c>
      <c r="X32" s="11">
        <f>CQ32/CQ$31</f>
        <v>8.1300813008130079E-2</v>
      </c>
      <c r="Y32" s="11">
        <f>CT32/CT$31</f>
        <v>7.6923076923076927E-2</v>
      </c>
      <c r="Z32" s="11">
        <f>CW32/CW$31</f>
        <v>0.22105263157894736</v>
      </c>
      <c r="AA32" s="11">
        <f>CZ32/CZ$31</f>
        <v>0.16483516483516483</v>
      </c>
      <c r="AB32" s="11">
        <f>DC32/DC$31</f>
        <v>7.3529411764705885E-2</v>
      </c>
      <c r="AC32" s="11">
        <f>DF32/DF$31</f>
        <v>0.15294117647058825</v>
      </c>
      <c r="AD32" s="11">
        <f>DI32/DI$31</f>
        <v>0.15384615384615385</v>
      </c>
      <c r="AE32" s="11">
        <f>DL32/DL$31</f>
        <v>0.17808219178082191</v>
      </c>
      <c r="AF32" s="11">
        <f>DO32/DO$31</f>
        <v>0.15277777777777779</v>
      </c>
      <c r="AG32" s="11">
        <f>DR32/DR$31</f>
        <v>0.26923076923076922</v>
      </c>
      <c r="AH32" s="11">
        <f>DU32/DU$31</f>
        <v>0.24615384615384617</v>
      </c>
      <c r="AI32" s="34"/>
      <c r="AK32" s="11" t="s">
        <v>58</v>
      </c>
      <c r="AL32" s="1" t="s">
        <v>59</v>
      </c>
      <c r="AM32" s="26"/>
      <c r="AN32" s="26"/>
      <c r="AO32" s="26"/>
      <c r="AP32" s="26"/>
      <c r="AQ32" s="26"/>
      <c r="AR32" s="26"/>
      <c r="AS32" s="26"/>
      <c r="AT32" s="26"/>
      <c r="AU32" s="26"/>
      <c r="AV32" s="26">
        <v>0</v>
      </c>
      <c r="AW32" s="26">
        <v>2</v>
      </c>
      <c r="AX32" s="26">
        <f t="shared" ref="AX32:AX34" si="52">AV32+AW32</f>
        <v>2</v>
      </c>
      <c r="AY32" s="26">
        <v>0</v>
      </c>
      <c r="AZ32" s="26">
        <f>5+0+0</f>
        <v>5</v>
      </c>
      <c r="BA32" s="26">
        <f t="shared" ref="BA32:BA34" si="53">AY32+AZ32</f>
        <v>5</v>
      </c>
      <c r="BB32" s="26">
        <v>1</v>
      </c>
      <c r="BC32" s="26">
        <v>1</v>
      </c>
      <c r="BD32" s="26">
        <f t="shared" ref="BD32:BD34" si="54">BB32+BC32</f>
        <v>2</v>
      </c>
      <c r="BE32" s="26">
        <v>1</v>
      </c>
      <c r="BF32" s="26">
        <v>2</v>
      </c>
      <c r="BG32" s="26">
        <f t="shared" ref="BG32:BG34" si="55">BE32+BF32</f>
        <v>3</v>
      </c>
      <c r="BH32" s="26">
        <v>1</v>
      </c>
      <c r="BI32" s="26">
        <v>3</v>
      </c>
      <c r="BJ32" s="26">
        <f t="shared" ref="BJ32:BJ34" si="56">BH32+BI32</f>
        <v>4</v>
      </c>
      <c r="BK32" s="26">
        <v>0</v>
      </c>
      <c r="BL32" s="26">
        <v>6</v>
      </c>
      <c r="BM32" s="26">
        <f t="shared" ref="BM32:BM34" si="57">BK32+BL32</f>
        <v>6</v>
      </c>
      <c r="BN32" s="26">
        <v>0</v>
      </c>
      <c r="BO32" s="26">
        <v>4</v>
      </c>
      <c r="BP32" s="26">
        <f t="shared" ref="BP32:BP34" si="58">BN32+BO32</f>
        <v>4</v>
      </c>
      <c r="BQ32" s="26">
        <v>0</v>
      </c>
      <c r="BR32" s="26">
        <v>4</v>
      </c>
      <c r="BS32" s="26">
        <f t="shared" ref="BS32:BS34" si="59">BQ32+BR32</f>
        <v>4</v>
      </c>
      <c r="BT32" s="26">
        <v>1</v>
      </c>
      <c r="BU32" s="26">
        <v>3</v>
      </c>
      <c r="BV32" s="26">
        <f t="shared" ref="BV32:BV34" si="60">BT32+BU32</f>
        <v>4</v>
      </c>
      <c r="BW32" s="26">
        <v>2</v>
      </c>
      <c r="BX32" s="26">
        <v>5</v>
      </c>
      <c r="BY32" s="26">
        <f t="shared" ref="BY32:BY34" si="61">BW32+BX32</f>
        <v>7</v>
      </c>
      <c r="BZ32" s="26">
        <v>0</v>
      </c>
      <c r="CA32" s="26">
        <v>9</v>
      </c>
      <c r="CB32" s="26">
        <f t="shared" ref="CB32:CB34" si="62">BZ32+CA32</f>
        <v>9</v>
      </c>
      <c r="CC32" s="26">
        <v>1</v>
      </c>
      <c r="CD32" s="26">
        <v>6</v>
      </c>
      <c r="CE32" s="26">
        <f t="shared" ref="CE32:CE34" si="63">CC32+CD32</f>
        <v>7</v>
      </c>
      <c r="CF32" s="26">
        <v>2</v>
      </c>
      <c r="CG32" s="26">
        <v>9</v>
      </c>
      <c r="CH32" s="26">
        <f t="shared" ref="CH32:CH34" si="64">CF32+CG32</f>
        <v>11</v>
      </c>
      <c r="CI32" s="26">
        <v>2</v>
      </c>
      <c r="CJ32" s="26">
        <v>8</v>
      </c>
      <c r="CK32" s="26">
        <f t="shared" ref="CK32:CK34" si="65">CI32+CJ32</f>
        <v>10</v>
      </c>
      <c r="CL32" s="26">
        <v>1</v>
      </c>
      <c r="CM32" s="26">
        <v>3</v>
      </c>
      <c r="CN32" s="26">
        <f t="shared" ref="CN32" si="66">CL32+CM32</f>
        <v>4</v>
      </c>
      <c r="CO32" s="26">
        <v>5</v>
      </c>
      <c r="CP32" s="26">
        <v>5</v>
      </c>
      <c r="CQ32" s="26">
        <f>CO32+CP32</f>
        <v>10</v>
      </c>
      <c r="CR32" s="26">
        <v>1</v>
      </c>
      <c r="CS32" s="26">
        <v>6</v>
      </c>
      <c r="CT32" s="26">
        <f t="shared" ref="CT32" si="67">CR32+CS32</f>
        <v>7</v>
      </c>
      <c r="CU32" s="26">
        <v>2</v>
      </c>
      <c r="CV32" s="26">
        <v>19</v>
      </c>
      <c r="CW32" s="26">
        <f t="shared" ref="CW32" si="68">CU32+CV32</f>
        <v>21</v>
      </c>
      <c r="CX32" s="26">
        <v>3</v>
      </c>
      <c r="CY32" s="26">
        <v>12</v>
      </c>
      <c r="CZ32" s="26">
        <f t="shared" ref="CZ32" si="69">CX32+CY32</f>
        <v>15</v>
      </c>
      <c r="DA32" s="26">
        <v>1</v>
      </c>
      <c r="DB32" s="26">
        <v>4</v>
      </c>
      <c r="DC32" s="26">
        <f t="shared" ref="DC32" si="70">DA32+DB32</f>
        <v>5</v>
      </c>
      <c r="DD32" s="26">
        <v>1</v>
      </c>
      <c r="DE32" s="26">
        <v>12</v>
      </c>
      <c r="DF32" s="26">
        <f t="shared" ref="DF32" si="71">DD32+DE32</f>
        <v>13</v>
      </c>
      <c r="DG32" s="26">
        <v>3</v>
      </c>
      <c r="DH32" s="26">
        <v>11</v>
      </c>
      <c r="DI32" s="26">
        <f t="shared" ref="DI32" si="72">DG32+DH32</f>
        <v>14</v>
      </c>
      <c r="DJ32" s="26">
        <v>3</v>
      </c>
      <c r="DK32" s="26">
        <v>10</v>
      </c>
      <c r="DL32" s="26">
        <f t="shared" ref="DL32" si="73">DJ32+DK32</f>
        <v>13</v>
      </c>
      <c r="DM32" s="26">
        <f>(1)+1</f>
        <v>2</v>
      </c>
      <c r="DN32" s="26">
        <v>9</v>
      </c>
      <c r="DO32" s="26">
        <f t="shared" ref="DO32" si="74">DM32+DN32</f>
        <v>11</v>
      </c>
      <c r="DP32" s="26">
        <v>3</v>
      </c>
      <c r="DQ32" s="26">
        <v>18</v>
      </c>
      <c r="DR32" s="26">
        <f t="shared" ref="DR32" si="75">DP32+DQ32</f>
        <v>21</v>
      </c>
      <c r="DS32" s="26">
        <v>4</v>
      </c>
      <c r="DT32" s="26">
        <v>12</v>
      </c>
      <c r="DU32" s="26">
        <f t="shared" ref="DU32" si="76">DS32+DT32</f>
        <v>16</v>
      </c>
    </row>
    <row r="33" spans="1:125" ht="13.5" customHeight="1" x14ac:dyDescent="0.2">
      <c r="A33" s="16"/>
      <c r="E33" s="1" t="s">
        <v>60</v>
      </c>
      <c r="F33" s="11" t="str">
        <f>IF(AO31&gt;0,(AO33/AO31),"")</f>
        <v/>
      </c>
      <c r="G33" s="11" t="str">
        <f>IF(AR31&gt;0,(AR33/AR31),"")</f>
        <v/>
      </c>
      <c r="H33" s="11" t="str">
        <f>IF(AU31&gt;0,(AU33/AU31),"")</f>
        <v/>
      </c>
      <c r="I33" s="11">
        <f>IF(AX31&gt;0,(AX33/AX31),"")</f>
        <v>0.13043478260869565</v>
      </c>
      <c r="J33" s="11">
        <f>IF(BA31&gt;0,(BA33/BA31),"")</f>
        <v>0.10126582278481013</v>
      </c>
      <c r="K33" s="11">
        <f>IF(BD31&gt;0,(BD33/BD31),"")</f>
        <v>0.10989010989010989</v>
      </c>
      <c r="L33" s="11">
        <f>IF(BG31&gt;0,(BG33/BG31),"")</f>
        <v>0.11904761904761904</v>
      </c>
      <c r="M33" s="11">
        <f>IF(BJ31&gt;0,(BJ33/BJ31),"")</f>
        <v>0.16666666666666666</v>
      </c>
      <c r="N33" s="11">
        <f>IF(BM31&gt;0,(BM33/BM31),"")</f>
        <v>6.6666666666666666E-2</v>
      </c>
      <c r="O33" s="11">
        <f>IF(BP31&gt;0,(BP33/BP31),"")</f>
        <v>0.25714285714285712</v>
      </c>
      <c r="P33" s="11">
        <f>IF(BS31&gt;0,(BS33/BS31),"")</f>
        <v>0.18333333333333332</v>
      </c>
      <c r="Q33" s="11">
        <f>IF(BV31&gt;0,(BV33/BV31),"")</f>
        <v>0.19565217391304349</v>
      </c>
      <c r="R33" s="11">
        <f>IF(BY31&gt;0,(BY33/BY31),"")</f>
        <v>7.5471698113207544E-2</v>
      </c>
      <c r="S33" s="11">
        <f>IF(CB31&gt;0,(CB33/CB31),"")</f>
        <v>8.0645161290322578E-2</v>
      </c>
      <c r="T33" s="11">
        <f t="shared" ref="T33" si="77">IF(CE31&gt;0,(CE33/CE31),"")</f>
        <v>0.20270270270270271</v>
      </c>
      <c r="U33" s="11">
        <f>IF(CH31&gt;0,(CH33/CH31),"")</f>
        <v>0.17582417582417584</v>
      </c>
      <c r="V33" s="11">
        <f>IF(CK31&gt;0,(CK33/CK31),"")</f>
        <v>0.10526315789473684</v>
      </c>
      <c r="W33" s="11">
        <f t="shared" ref="W33:W35" si="78">CN33/CN$31</f>
        <v>0.13095238095238096</v>
      </c>
      <c r="X33" s="11">
        <f>CQ33/CQ$31</f>
        <v>0.15447154471544716</v>
      </c>
      <c r="Y33" s="11">
        <f t="shared" ref="Y33:Y35" si="79">CT33/CT$31</f>
        <v>0.21978021978021978</v>
      </c>
      <c r="Z33" s="11">
        <f>CW33/CW$31</f>
        <v>0.16842105263157894</v>
      </c>
      <c r="AA33" s="11">
        <f>CZ33/CZ$31</f>
        <v>0.13186813186813187</v>
      </c>
      <c r="AB33" s="11">
        <f>DC33/DC$31</f>
        <v>0.19117647058823528</v>
      </c>
      <c r="AC33" s="11">
        <f>DF33/DF$31</f>
        <v>0.16470588235294117</v>
      </c>
      <c r="AD33" s="11">
        <f>DI33/DI$31</f>
        <v>0.19780219780219779</v>
      </c>
      <c r="AE33" s="11">
        <f>DL33/DL$31</f>
        <v>0.12328767123287671</v>
      </c>
      <c r="AF33" s="11">
        <f>DO33/DO$31</f>
        <v>0.30555555555555558</v>
      </c>
      <c r="AG33" s="11">
        <f t="shared" ref="AG33:AG34" si="80">DR33/DR$31</f>
        <v>0.15384615384615385</v>
      </c>
      <c r="AH33" s="11">
        <f>DU33/DU$31</f>
        <v>0.2153846153846154</v>
      </c>
      <c r="AI33" s="34"/>
      <c r="AL33" s="1" t="s">
        <v>60</v>
      </c>
      <c r="AM33" s="26"/>
      <c r="AN33" s="26"/>
      <c r="AO33" s="26"/>
      <c r="AP33" s="26"/>
      <c r="AQ33" s="26"/>
      <c r="AR33" s="26"/>
      <c r="AS33" s="26"/>
      <c r="AT33" s="26"/>
      <c r="AU33" s="26"/>
      <c r="AV33" s="26">
        <v>1</v>
      </c>
      <c r="AW33" s="26">
        <v>5</v>
      </c>
      <c r="AX33" s="26">
        <f t="shared" si="52"/>
        <v>6</v>
      </c>
      <c r="AY33" s="26">
        <f>2+0+0</f>
        <v>2</v>
      </c>
      <c r="AZ33" s="26">
        <v>6</v>
      </c>
      <c r="BA33" s="26">
        <f t="shared" si="53"/>
        <v>8</v>
      </c>
      <c r="BB33" s="26">
        <f>3</f>
        <v>3</v>
      </c>
      <c r="BC33" s="26">
        <v>7</v>
      </c>
      <c r="BD33" s="26">
        <f t="shared" si="54"/>
        <v>10</v>
      </c>
      <c r="BE33" s="26">
        <v>0</v>
      </c>
      <c r="BF33" s="26">
        <v>5</v>
      </c>
      <c r="BG33" s="26">
        <f t="shared" si="55"/>
        <v>5</v>
      </c>
      <c r="BH33" s="26">
        <v>1</v>
      </c>
      <c r="BI33" s="26">
        <v>6</v>
      </c>
      <c r="BJ33" s="26">
        <f t="shared" si="56"/>
        <v>7</v>
      </c>
      <c r="BK33" s="26">
        <v>0</v>
      </c>
      <c r="BL33" s="26">
        <v>4</v>
      </c>
      <c r="BM33" s="26">
        <f t="shared" si="57"/>
        <v>4</v>
      </c>
      <c r="BN33" s="26">
        <v>2</v>
      </c>
      <c r="BO33" s="26">
        <v>7</v>
      </c>
      <c r="BP33" s="26">
        <f t="shared" si="58"/>
        <v>9</v>
      </c>
      <c r="BQ33" s="26">
        <v>0</v>
      </c>
      <c r="BR33" s="26">
        <v>11</v>
      </c>
      <c r="BS33" s="26">
        <f t="shared" si="59"/>
        <v>11</v>
      </c>
      <c r="BT33" s="26">
        <v>3</v>
      </c>
      <c r="BU33" s="26">
        <v>6</v>
      </c>
      <c r="BV33" s="26">
        <f t="shared" si="60"/>
        <v>9</v>
      </c>
      <c r="BW33" s="26">
        <v>2</v>
      </c>
      <c r="BX33" s="26">
        <v>2</v>
      </c>
      <c r="BY33" s="26">
        <f t="shared" si="61"/>
        <v>4</v>
      </c>
      <c r="BZ33" s="26">
        <v>0</v>
      </c>
      <c r="CA33" s="26">
        <v>5</v>
      </c>
      <c r="CB33" s="26">
        <f t="shared" si="62"/>
        <v>5</v>
      </c>
      <c r="CC33" s="26">
        <v>3</v>
      </c>
      <c r="CD33" s="26">
        <v>12</v>
      </c>
      <c r="CE33" s="26">
        <f t="shared" si="63"/>
        <v>15</v>
      </c>
      <c r="CF33" s="26">
        <v>5</v>
      </c>
      <c r="CG33" s="26">
        <v>11</v>
      </c>
      <c r="CH33" s="26">
        <f t="shared" si="64"/>
        <v>16</v>
      </c>
      <c r="CI33" s="26">
        <v>0</v>
      </c>
      <c r="CJ33" s="26">
        <v>10</v>
      </c>
      <c r="CK33" s="26">
        <f t="shared" si="65"/>
        <v>10</v>
      </c>
      <c r="CL33" s="26">
        <v>5</v>
      </c>
      <c r="CM33" s="26">
        <v>6</v>
      </c>
      <c r="CN33" s="26">
        <f>CL33+CM33</f>
        <v>11</v>
      </c>
      <c r="CO33" s="26">
        <v>6</v>
      </c>
      <c r="CP33" s="26">
        <v>13</v>
      </c>
      <c r="CQ33" s="26">
        <f>CO33+CP33</f>
        <v>19</v>
      </c>
      <c r="CR33" s="26">
        <v>7</v>
      </c>
      <c r="CS33" s="26">
        <v>13</v>
      </c>
      <c r="CT33" s="26">
        <f>CR33+CS33</f>
        <v>20</v>
      </c>
      <c r="CU33" s="26">
        <v>4</v>
      </c>
      <c r="CV33" s="26">
        <v>12</v>
      </c>
      <c r="CW33" s="26">
        <f>CU33+CV33</f>
        <v>16</v>
      </c>
      <c r="CX33" s="26">
        <v>5</v>
      </c>
      <c r="CY33" s="26">
        <v>7</v>
      </c>
      <c r="CZ33" s="26">
        <f>CX33+CY33</f>
        <v>12</v>
      </c>
      <c r="DA33" s="26">
        <v>3</v>
      </c>
      <c r="DB33" s="26">
        <v>10</v>
      </c>
      <c r="DC33" s="26">
        <f>DA33+DB33</f>
        <v>13</v>
      </c>
      <c r="DD33" s="26">
        <v>6</v>
      </c>
      <c r="DE33" s="26">
        <v>8</v>
      </c>
      <c r="DF33" s="26">
        <f>DD33+DE33</f>
        <v>14</v>
      </c>
      <c r="DG33" s="26">
        <v>3</v>
      </c>
      <c r="DH33" s="26">
        <v>15</v>
      </c>
      <c r="DI33" s="26">
        <f>DG33+DH33</f>
        <v>18</v>
      </c>
      <c r="DJ33" s="26">
        <v>6</v>
      </c>
      <c r="DK33" s="26">
        <v>3</v>
      </c>
      <c r="DL33" s="26">
        <f>DJ33+DK33</f>
        <v>9</v>
      </c>
      <c r="DM33" s="26">
        <v>5</v>
      </c>
      <c r="DN33" s="26">
        <v>17</v>
      </c>
      <c r="DO33" s="26">
        <f>DM33+DN33</f>
        <v>22</v>
      </c>
      <c r="DP33" s="26">
        <v>4</v>
      </c>
      <c r="DQ33" s="26">
        <v>8</v>
      </c>
      <c r="DR33" s="26">
        <f>DP33+DQ33</f>
        <v>12</v>
      </c>
      <c r="DS33" s="26">
        <v>8</v>
      </c>
      <c r="DT33" s="26">
        <v>6</v>
      </c>
      <c r="DU33" s="26">
        <f>DS33+DT33</f>
        <v>14</v>
      </c>
    </row>
    <row r="34" spans="1:125" ht="13.5" customHeight="1" x14ac:dyDescent="0.2">
      <c r="A34" s="16"/>
      <c r="E34" s="1" t="s">
        <v>61</v>
      </c>
      <c r="F34" s="13" t="str">
        <f>IF(AO31&gt;0,(AO34/AO31),"")</f>
        <v/>
      </c>
      <c r="G34" s="13" t="str">
        <f>IF(AR31&gt;0,(AR34/AR31),"")</f>
        <v/>
      </c>
      <c r="H34" s="13" t="str">
        <f>IF(AU31&gt;0,(AU34/AU31),"")</f>
        <v/>
      </c>
      <c r="I34" s="13">
        <f>IF(AX31&gt;0,(AX34/AX31),"")</f>
        <v>0</v>
      </c>
      <c r="J34" s="13">
        <f>IF(BA31&gt;0,(BA34/BA31),"")</f>
        <v>7.5949367088607597E-2</v>
      </c>
      <c r="K34" s="13">
        <f>IF(BD31&gt;0,(BD34/BD31),"")</f>
        <v>4.3956043956043959E-2</v>
      </c>
      <c r="L34" s="13">
        <f>IF(BG31&gt;0,(BG34/BG31),"")</f>
        <v>2.3809523809523808E-2</v>
      </c>
      <c r="M34" s="13">
        <f>IF(BJ31&gt;0,(BJ34/BJ31),"")</f>
        <v>4.7619047619047616E-2</v>
      </c>
      <c r="N34" s="13">
        <f>IF(BM31&gt;0,(BM34/BM31),"")</f>
        <v>0.05</v>
      </c>
      <c r="O34" s="13">
        <f>IF(BP31&gt;0,(BP34/BP31),"")</f>
        <v>5.7142857142857141E-2</v>
      </c>
      <c r="P34" s="13">
        <f>IF(BS31&gt;0,(BS34/BS31),"")</f>
        <v>8.3333333333333329E-2</v>
      </c>
      <c r="Q34" s="13">
        <f>IF(BV31&gt;0,(BV34/BV31),"")</f>
        <v>6.5217391304347824E-2</v>
      </c>
      <c r="R34" s="13">
        <f>IF(BY31&gt;0,(BY34/BY31),"")</f>
        <v>7.5471698113207544E-2</v>
      </c>
      <c r="S34" s="13">
        <f>IF(CB31&gt;0,(CB34/CB31),"")</f>
        <v>4.8387096774193547E-2</v>
      </c>
      <c r="T34" s="13">
        <f t="shared" ref="T34" si="81">IF(CE31&gt;0,(CE34/CE31),"")</f>
        <v>5.4054054054054057E-2</v>
      </c>
      <c r="U34" s="13">
        <f>IF(CH31&gt;0,(CH34/CH31),"")</f>
        <v>5.4945054945054944E-2</v>
      </c>
      <c r="V34" s="13">
        <f>IF(CK31&gt;0,(CK34/CK31),"")</f>
        <v>0.10526315789473684</v>
      </c>
      <c r="W34" s="13">
        <f t="shared" si="78"/>
        <v>5.9523809523809521E-2</v>
      </c>
      <c r="X34" s="13">
        <f>CQ34/CQ$31</f>
        <v>3.2520325203252036E-2</v>
      </c>
      <c r="Y34" s="13">
        <f t="shared" si="79"/>
        <v>6.5934065934065936E-2</v>
      </c>
      <c r="Z34" s="13">
        <f>CW34/CW$31</f>
        <v>7.3684210526315783E-2</v>
      </c>
      <c r="AA34" s="13">
        <f>CZ34/CZ$31</f>
        <v>2.197802197802198E-2</v>
      </c>
      <c r="AB34" s="13">
        <f>DC34/DC$31</f>
        <v>4.4117647058823532E-2</v>
      </c>
      <c r="AC34" s="13">
        <f>DF34/DF$31</f>
        <v>9.4117647058823528E-2</v>
      </c>
      <c r="AD34" s="13">
        <f>DI34/DI$31</f>
        <v>9.8901098901098897E-2</v>
      </c>
      <c r="AE34" s="13">
        <f>DL34/DL$31</f>
        <v>4.1095890410958902E-2</v>
      </c>
      <c r="AF34" s="13">
        <f>DO34/DO$31</f>
        <v>1.3888888888888888E-2</v>
      </c>
      <c r="AG34" s="13">
        <f t="shared" si="80"/>
        <v>1.282051282051282E-2</v>
      </c>
      <c r="AH34" s="13">
        <f>DU34/DU$31</f>
        <v>1.5384615384615385E-2</v>
      </c>
      <c r="AI34" s="34"/>
      <c r="AL34" s="1" t="s">
        <v>61</v>
      </c>
      <c r="AM34" s="26"/>
      <c r="AN34" s="26"/>
      <c r="AO34" s="26"/>
      <c r="AP34" s="26"/>
      <c r="AQ34" s="26"/>
      <c r="AR34" s="26"/>
      <c r="AS34" s="26"/>
      <c r="AT34" s="26"/>
      <c r="AU34" s="26"/>
      <c r="AV34" s="26">
        <v>0</v>
      </c>
      <c r="AW34" s="26">
        <v>0</v>
      </c>
      <c r="AX34" s="26">
        <f t="shared" si="52"/>
        <v>0</v>
      </c>
      <c r="AY34" s="26">
        <f>0+0+0</f>
        <v>0</v>
      </c>
      <c r="AZ34" s="26">
        <f>6+0+0</f>
        <v>6</v>
      </c>
      <c r="BA34" s="26">
        <f t="shared" si="53"/>
        <v>6</v>
      </c>
      <c r="BB34" s="26">
        <v>0</v>
      </c>
      <c r="BC34" s="26">
        <v>4</v>
      </c>
      <c r="BD34" s="26">
        <f t="shared" si="54"/>
        <v>4</v>
      </c>
      <c r="BE34" s="26">
        <v>0</v>
      </c>
      <c r="BF34" s="26">
        <v>1</v>
      </c>
      <c r="BG34" s="26">
        <f t="shared" si="55"/>
        <v>1</v>
      </c>
      <c r="BH34" s="26">
        <v>1</v>
      </c>
      <c r="BI34" s="26">
        <v>1</v>
      </c>
      <c r="BJ34" s="26">
        <f t="shared" si="56"/>
        <v>2</v>
      </c>
      <c r="BK34" s="26">
        <v>1</v>
      </c>
      <c r="BL34" s="26">
        <v>2</v>
      </c>
      <c r="BM34" s="26">
        <f t="shared" si="57"/>
        <v>3</v>
      </c>
      <c r="BN34" s="26">
        <v>1</v>
      </c>
      <c r="BO34" s="26">
        <v>1</v>
      </c>
      <c r="BP34" s="26">
        <f t="shared" si="58"/>
        <v>2</v>
      </c>
      <c r="BQ34" s="26">
        <v>1</v>
      </c>
      <c r="BR34" s="26">
        <v>4</v>
      </c>
      <c r="BS34" s="26">
        <f t="shared" si="59"/>
        <v>5</v>
      </c>
      <c r="BT34" s="26">
        <v>1</v>
      </c>
      <c r="BU34" s="26">
        <v>2</v>
      </c>
      <c r="BV34" s="26">
        <f t="shared" si="60"/>
        <v>3</v>
      </c>
      <c r="BW34" s="26">
        <v>0</v>
      </c>
      <c r="BX34" s="26">
        <v>4</v>
      </c>
      <c r="BY34" s="26">
        <f t="shared" si="61"/>
        <v>4</v>
      </c>
      <c r="BZ34" s="26">
        <v>0</v>
      </c>
      <c r="CA34" s="26">
        <v>3</v>
      </c>
      <c r="CB34" s="26">
        <f t="shared" si="62"/>
        <v>3</v>
      </c>
      <c r="CC34" s="26">
        <v>0</v>
      </c>
      <c r="CD34" s="26">
        <v>4</v>
      </c>
      <c r="CE34" s="26">
        <f t="shared" si="63"/>
        <v>4</v>
      </c>
      <c r="CF34" s="26">
        <v>1</v>
      </c>
      <c r="CG34" s="26">
        <v>4</v>
      </c>
      <c r="CH34" s="26">
        <f t="shared" si="64"/>
        <v>5</v>
      </c>
      <c r="CI34" s="26">
        <v>3</v>
      </c>
      <c r="CJ34" s="26">
        <v>7</v>
      </c>
      <c r="CK34" s="26">
        <f t="shared" si="65"/>
        <v>10</v>
      </c>
      <c r="CL34" s="26">
        <v>0</v>
      </c>
      <c r="CM34" s="26">
        <v>5</v>
      </c>
      <c r="CN34" s="26">
        <f>CL34+CM34</f>
        <v>5</v>
      </c>
      <c r="CO34" s="26">
        <v>0</v>
      </c>
      <c r="CP34" s="26">
        <v>4</v>
      </c>
      <c r="CQ34" s="26">
        <f>CO34+CP34</f>
        <v>4</v>
      </c>
      <c r="CR34" s="26">
        <v>1</v>
      </c>
      <c r="CS34" s="26">
        <v>5</v>
      </c>
      <c r="CT34" s="26">
        <f>CR34+CS34</f>
        <v>6</v>
      </c>
      <c r="CU34" s="26">
        <v>1</v>
      </c>
      <c r="CV34" s="26">
        <v>6</v>
      </c>
      <c r="CW34" s="26">
        <f>CU34+CV34</f>
        <v>7</v>
      </c>
      <c r="CX34" s="26">
        <v>1</v>
      </c>
      <c r="CY34" s="26">
        <v>1</v>
      </c>
      <c r="CZ34" s="26">
        <f>CX34+CY34</f>
        <v>2</v>
      </c>
      <c r="DA34" s="26">
        <v>0</v>
      </c>
      <c r="DB34" s="26">
        <v>3</v>
      </c>
      <c r="DC34" s="26">
        <f>DA34+DB34</f>
        <v>3</v>
      </c>
      <c r="DD34" s="26">
        <v>4</v>
      </c>
      <c r="DE34" s="26">
        <v>4</v>
      </c>
      <c r="DF34" s="26">
        <f>DD34+DE34</f>
        <v>8</v>
      </c>
      <c r="DG34" s="26">
        <v>2</v>
      </c>
      <c r="DH34" s="26">
        <v>7</v>
      </c>
      <c r="DI34" s="26">
        <f>DG34+DH34</f>
        <v>9</v>
      </c>
      <c r="DJ34" s="26">
        <v>1</v>
      </c>
      <c r="DK34" s="26">
        <v>2</v>
      </c>
      <c r="DL34" s="26">
        <f>DJ34+DK34</f>
        <v>3</v>
      </c>
      <c r="DM34" s="26">
        <v>1</v>
      </c>
      <c r="DN34" s="26">
        <v>0</v>
      </c>
      <c r="DO34" s="26">
        <f>DM34+DN34</f>
        <v>1</v>
      </c>
      <c r="DP34" s="26">
        <v>1</v>
      </c>
      <c r="DQ34" s="26">
        <v>0</v>
      </c>
      <c r="DR34" s="26">
        <f>DP34+DQ34</f>
        <v>1</v>
      </c>
      <c r="DS34" s="26">
        <v>1</v>
      </c>
      <c r="DT34" s="26">
        <v>0</v>
      </c>
      <c r="DU34" s="26">
        <f>DS34+DT34</f>
        <v>1</v>
      </c>
    </row>
    <row r="35" spans="1:125" ht="13.5" customHeight="1" x14ac:dyDescent="0.2">
      <c r="A35" s="16"/>
      <c r="E35" s="2"/>
      <c r="F35" s="11" t="str">
        <f>IF(AO31&gt;0,(AO35/AO31),"")</f>
        <v/>
      </c>
      <c r="G35" s="11" t="str">
        <f>IF(AR31&gt;0,(AR35/AR31),"")</f>
        <v/>
      </c>
      <c r="H35" s="11" t="str">
        <f>IF(AU31&gt;0,(AU35/AU31),"")</f>
        <v/>
      </c>
      <c r="I35" s="11">
        <f>IF(AX31&gt;0,(AX35/AX31),"")</f>
        <v>0.17391304347826086</v>
      </c>
      <c r="J35" s="11">
        <f>IF(BA31&gt;0,(BA35/BA31),"")</f>
        <v>0.24050632911392406</v>
      </c>
      <c r="K35" s="11">
        <f>IF(BD31&gt;0,(BD35/BD31),"")</f>
        <v>0.17582417582417584</v>
      </c>
      <c r="L35" s="11">
        <f>IF(BG31&gt;0,(BG35/BG31),"")</f>
        <v>0.21428571428571427</v>
      </c>
      <c r="M35" s="11">
        <f>IF(BJ31&gt;0,(BJ35/BJ31),"")</f>
        <v>0.30952380952380953</v>
      </c>
      <c r="N35" s="11">
        <f>IF(BM31&gt;0,(BM35/BM31),"")</f>
        <v>0.21666666666666667</v>
      </c>
      <c r="O35" s="11">
        <f>IF(BP31&gt;0,(BP35/BP31),"")</f>
        <v>0.42857142857142855</v>
      </c>
      <c r="P35" s="11">
        <f>IF(BS31&gt;0,(BS35/BS31),"")</f>
        <v>0.33333333333333331</v>
      </c>
      <c r="Q35" s="11">
        <f>IF(BV31&gt;0,(BV35/BV31),"")</f>
        <v>0.34782608695652173</v>
      </c>
      <c r="R35" s="11">
        <f>IF(BY31&gt;0,(BY35/BY31),"")</f>
        <v>0.28301886792452829</v>
      </c>
      <c r="S35" s="11">
        <f>IF(CB31&gt;0,(CB35/CB31),"")</f>
        <v>0.27419354838709675</v>
      </c>
      <c r="T35" s="11">
        <f t="shared" ref="T35" si="82">IF(CE31&gt;0,(CE35/CE31),"")</f>
        <v>0.35135135135135137</v>
      </c>
      <c r="U35" s="11">
        <f>IF(CH31&gt;0,(CH35/CH31),"")</f>
        <v>0.35164835164835168</v>
      </c>
      <c r="V35" s="11">
        <f>IF(CK31&gt;0,(CK35/CK31),"")</f>
        <v>0.31578947368421051</v>
      </c>
      <c r="W35" s="11">
        <f t="shared" si="78"/>
        <v>0.23809523809523808</v>
      </c>
      <c r="X35" s="11">
        <f>CQ35/CQ$31</f>
        <v>0.26829268292682928</v>
      </c>
      <c r="Y35" s="11">
        <f t="shared" si="79"/>
        <v>0.36263736263736263</v>
      </c>
      <c r="Z35" s="11">
        <f>CW35/CW$31</f>
        <v>0.4631578947368421</v>
      </c>
      <c r="AA35" s="11">
        <f>CZ35/CZ$31</f>
        <v>0.31868131868131866</v>
      </c>
      <c r="AB35" s="11">
        <f>DC35/DC$31</f>
        <v>0.30882352941176472</v>
      </c>
      <c r="AC35" s="11">
        <f>DF35/DF31</f>
        <v>0.41176470588235292</v>
      </c>
      <c r="AD35" s="11">
        <f>DI35/DI$31</f>
        <v>0.45054945054945056</v>
      </c>
      <c r="AE35" s="11">
        <f>DL35/DL$31</f>
        <v>0.34246575342465752</v>
      </c>
      <c r="AF35" s="11">
        <f>DO35/DO$31</f>
        <v>0.47222222222222221</v>
      </c>
      <c r="AG35" s="11">
        <f>DR35/DR$31</f>
        <v>0.4358974358974359</v>
      </c>
      <c r="AH35" s="11">
        <f>DU35/DU$31</f>
        <v>0.47692307692307695</v>
      </c>
      <c r="AI35" s="34"/>
      <c r="AL35" s="5" t="s">
        <v>87</v>
      </c>
      <c r="AM35" s="26"/>
      <c r="AN35" s="26"/>
      <c r="AO35" s="26"/>
      <c r="AP35" s="26"/>
      <c r="AQ35" s="26"/>
      <c r="AR35" s="26"/>
      <c r="AS35" s="26"/>
      <c r="AT35" s="26"/>
      <c r="AU35" s="26"/>
      <c r="AV35" s="26">
        <f t="shared" ref="AV35:CL35" si="83">SUM(AV32:AV34)</f>
        <v>1</v>
      </c>
      <c r="AW35" s="26">
        <f t="shared" si="83"/>
        <v>7</v>
      </c>
      <c r="AX35" s="26">
        <f t="shared" si="83"/>
        <v>8</v>
      </c>
      <c r="AY35" s="26">
        <f t="shared" si="83"/>
        <v>2</v>
      </c>
      <c r="AZ35" s="26">
        <f t="shared" si="83"/>
        <v>17</v>
      </c>
      <c r="BA35" s="26">
        <f t="shared" si="83"/>
        <v>19</v>
      </c>
      <c r="BB35" s="26">
        <f t="shared" si="83"/>
        <v>4</v>
      </c>
      <c r="BC35" s="26">
        <f t="shared" si="83"/>
        <v>12</v>
      </c>
      <c r="BD35" s="26">
        <f t="shared" si="83"/>
        <v>16</v>
      </c>
      <c r="BE35" s="26">
        <f t="shared" si="83"/>
        <v>1</v>
      </c>
      <c r="BF35" s="26">
        <f t="shared" si="83"/>
        <v>8</v>
      </c>
      <c r="BG35" s="26">
        <f t="shared" si="83"/>
        <v>9</v>
      </c>
      <c r="BH35" s="26">
        <f t="shared" si="83"/>
        <v>3</v>
      </c>
      <c r="BI35" s="26">
        <f t="shared" si="83"/>
        <v>10</v>
      </c>
      <c r="BJ35" s="26">
        <f t="shared" si="83"/>
        <v>13</v>
      </c>
      <c r="BK35" s="26">
        <f t="shared" si="83"/>
        <v>1</v>
      </c>
      <c r="BL35" s="26">
        <f t="shared" si="83"/>
        <v>12</v>
      </c>
      <c r="BM35" s="26">
        <f t="shared" si="83"/>
        <v>13</v>
      </c>
      <c r="BN35" s="26">
        <f t="shared" si="83"/>
        <v>3</v>
      </c>
      <c r="BO35" s="26">
        <f t="shared" si="83"/>
        <v>12</v>
      </c>
      <c r="BP35" s="26">
        <f t="shared" si="83"/>
        <v>15</v>
      </c>
      <c r="BQ35" s="26">
        <f t="shared" si="83"/>
        <v>1</v>
      </c>
      <c r="BR35" s="26">
        <f t="shared" si="83"/>
        <v>19</v>
      </c>
      <c r="BS35" s="26">
        <f t="shared" si="83"/>
        <v>20</v>
      </c>
      <c r="BT35" s="26">
        <f t="shared" si="83"/>
        <v>5</v>
      </c>
      <c r="BU35" s="26">
        <f t="shared" si="83"/>
        <v>11</v>
      </c>
      <c r="BV35" s="26">
        <f t="shared" si="83"/>
        <v>16</v>
      </c>
      <c r="BW35" s="26">
        <f t="shared" si="83"/>
        <v>4</v>
      </c>
      <c r="BX35" s="26">
        <f t="shared" si="83"/>
        <v>11</v>
      </c>
      <c r="BY35" s="26">
        <f t="shared" si="83"/>
        <v>15</v>
      </c>
      <c r="BZ35" s="26">
        <f t="shared" si="83"/>
        <v>0</v>
      </c>
      <c r="CA35" s="26">
        <f t="shared" si="83"/>
        <v>17</v>
      </c>
      <c r="CB35" s="26">
        <f t="shared" si="83"/>
        <v>17</v>
      </c>
      <c r="CC35" s="26">
        <f t="shared" si="83"/>
        <v>4</v>
      </c>
      <c r="CD35" s="26">
        <f t="shared" si="83"/>
        <v>22</v>
      </c>
      <c r="CE35" s="26">
        <f t="shared" si="83"/>
        <v>26</v>
      </c>
      <c r="CF35" s="26">
        <f t="shared" si="83"/>
        <v>8</v>
      </c>
      <c r="CG35" s="26">
        <f t="shared" si="83"/>
        <v>24</v>
      </c>
      <c r="CH35" s="26">
        <f t="shared" si="83"/>
        <v>32</v>
      </c>
      <c r="CI35" s="26">
        <f t="shared" si="83"/>
        <v>5</v>
      </c>
      <c r="CJ35" s="26">
        <f t="shared" si="83"/>
        <v>25</v>
      </c>
      <c r="CK35" s="26">
        <f t="shared" si="83"/>
        <v>30</v>
      </c>
      <c r="CL35" s="26">
        <f t="shared" si="83"/>
        <v>6</v>
      </c>
      <c r="CM35" s="26">
        <f>SUM(CM32:CM34)</f>
        <v>14</v>
      </c>
      <c r="CN35" s="26">
        <f t="shared" ref="CN35:CO35" si="84">SUM(CN32:CN34)</f>
        <v>20</v>
      </c>
      <c r="CO35" s="26">
        <f t="shared" si="84"/>
        <v>11</v>
      </c>
      <c r="CP35" s="26">
        <f>SUM(CP32:CP34)</f>
        <v>22</v>
      </c>
      <c r="CQ35" s="26">
        <f t="shared" ref="CQ35:CR35" si="85">SUM(CQ32:CQ34)</f>
        <v>33</v>
      </c>
      <c r="CR35" s="26">
        <f t="shared" si="85"/>
        <v>9</v>
      </c>
      <c r="CS35" s="26">
        <f>SUM(CS32:CS34)</f>
        <v>24</v>
      </c>
      <c r="CT35" s="26">
        <f t="shared" ref="CT35:CU35" si="86">SUM(CT32:CT34)</f>
        <v>33</v>
      </c>
      <c r="CU35" s="26">
        <f t="shared" si="86"/>
        <v>7</v>
      </c>
      <c r="CV35" s="26">
        <f>SUM(CV32:CV34)</f>
        <v>37</v>
      </c>
      <c r="CW35" s="26">
        <f t="shared" ref="CW35:CX35" si="87">SUM(CW32:CW34)</f>
        <v>44</v>
      </c>
      <c r="CX35" s="26">
        <f t="shared" si="87"/>
        <v>9</v>
      </c>
      <c r="CY35" s="26">
        <f>SUM(CY32:CY34)</f>
        <v>20</v>
      </c>
      <c r="CZ35" s="26">
        <f t="shared" ref="CZ35:DA35" si="88">SUM(CZ32:CZ34)</f>
        <v>29</v>
      </c>
      <c r="DA35" s="26">
        <f t="shared" si="88"/>
        <v>4</v>
      </c>
      <c r="DB35" s="26">
        <f>SUM(DB32:DB34)</f>
        <v>17</v>
      </c>
      <c r="DC35" s="26">
        <f t="shared" ref="DC35:DD35" si="89">SUM(DC32:DC34)</f>
        <v>21</v>
      </c>
      <c r="DD35" s="26">
        <f t="shared" si="89"/>
        <v>11</v>
      </c>
      <c r="DE35" s="26">
        <f>SUM(DE32:DE34)</f>
        <v>24</v>
      </c>
      <c r="DF35" s="26">
        <f t="shared" ref="DF35:DG35" si="90">SUM(DF32:DF34)</f>
        <v>35</v>
      </c>
      <c r="DG35" s="26">
        <f t="shared" si="90"/>
        <v>8</v>
      </c>
      <c r="DH35" s="26">
        <f>SUM(DH32:DH34)</f>
        <v>33</v>
      </c>
      <c r="DI35" s="26">
        <f t="shared" ref="DI35:DJ35" si="91">SUM(DI32:DI34)</f>
        <v>41</v>
      </c>
      <c r="DJ35" s="26">
        <f t="shared" si="91"/>
        <v>10</v>
      </c>
      <c r="DK35" s="26">
        <f>SUM(DK32:DK34)</f>
        <v>15</v>
      </c>
      <c r="DL35" s="26">
        <f t="shared" ref="DL35:DM35" si="92">SUM(DL32:DL34)</f>
        <v>25</v>
      </c>
      <c r="DM35" s="26">
        <f t="shared" si="92"/>
        <v>8</v>
      </c>
      <c r="DN35" s="26">
        <f>SUM(DN32:DN34)</f>
        <v>26</v>
      </c>
      <c r="DO35" s="26">
        <f t="shared" ref="DO35:DP35" si="93">SUM(DO32:DO34)</f>
        <v>34</v>
      </c>
      <c r="DP35" s="26">
        <f t="shared" si="93"/>
        <v>8</v>
      </c>
      <c r="DQ35" s="26">
        <f>SUM(DQ32:DQ34)</f>
        <v>26</v>
      </c>
      <c r="DR35" s="26">
        <f t="shared" ref="DR35:DS35" si="94">SUM(DR32:DR34)</f>
        <v>34</v>
      </c>
      <c r="DS35" s="26">
        <f t="shared" si="94"/>
        <v>13</v>
      </c>
      <c r="DT35" s="26">
        <f>SUM(DT32:DT34)</f>
        <v>18</v>
      </c>
      <c r="DU35" s="26">
        <f t="shared" ref="DU35" si="95">SUM(DU32:DU34)</f>
        <v>31</v>
      </c>
    </row>
    <row r="36" spans="1:125" ht="13.5" customHeight="1" x14ac:dyDescent="0.25">
      <c r="A36" s="16"/>
      <c r="C36" s="2" t="s">
        <v>121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34"/>
      <c r="AM36" s="55" t="s">
        <v>121</v>
      </c>
      <c r="AN36" s="55"/>
      <c r="AO36" s="55"/>
      <c r="AP36" s="55"/>
      <c r="AQ36" s="55"/>
      <c r="AR36" s="55"/>
      <c r="AS36" s="55"/>
      <c r="AT36" s="55"/>
      <c r="AU36" s="55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</row>
    <row r="37" spans="1:125" ht="13.5" customHeight="1" x14ac:dyDescent="0.2">
      <c r="A37" s="16"/>
      <c r="D37" s="1" t="s">
        <v>64</v>
      </c>
      <c r="E37" s="2"/>
      <c r="F37" s="8"/>
      <c r="G37" s="8"/>
      <c r="H37" s="8"/>
      <c r="I37" s="8">
        <f>AX37</f>
        <v>4</v>
      </c>
      <c r="J37" s="8">
        <f>BA37</f>
        <v>3</v>
      </c>
      <c r="K37" s="8">
        <f>BD37</f>
        <v>3</v>
      </c>
      <c r="L37" s="8">
        <f>BG37</f>
        <v>6</v>
      </c>
      <c r="M37" s="8">
        <f>BJ37</f>
        <v>5</v>
      </c>
      <c r="N37" s="8">
        <f>BM37</f>
        <v>6</v>
      </c>
      <c r="O37" s="8">
        <f>BP37</f>
        <v>5</v>
      </c>
      <c r="P37" s="8">
        <f>BS37</f>
        <v>5</v>
      </c>
      <c r="Q37" s="8">
        <f>BV37</f>
        <v>1</v>
      </c>
      <c r="R37" s="8">
        <f>BY37</f>
        <v>5</v>
      </c>
      <c r="S37" s="8">
        <f>CB37</f>
        <v>6</v>
      </c>
      <c r="T37" s="8">
        <f t="shared" ref="T37" si="96">CE37</f>
        <v>13</v>
      </c>
      <c r="U37" s="8">
        <f>CH37</f>
        <v>7</v>
      </c>
      <c r="V37" s="8">
        <f>CK37</f>
        <v>5</v>
      </c>
      <c r="W37" s="8">
        <f>CN37</f>
        <v>3</v>
      </c>
      <c r="X37" s="8">
        <f>CQ37</f>
        <v>7</v>
      </c>
      <c r="Y37" s="8">
        <f>CT37</f>
        <v>8</v>
      </c>
      <c r="Z37" s="8">
        <f>CW37</f>
        <v>13</v>
      </c>
      <c r="AA37" s="8">
        <f>CZ37</f>
        <v>13</v>
      </c>
      <c r="AB37" s="8">
        <f>DC37</f>
        <v>16</v>
      </c>
      <c r="AC37" s="8">
        <f>DF37</f>
        <v>15</v>
      </c>
      <c r="AD37" s="8">
        <f>DI37</f>
        <v>20</v>
      </c>
      <c r="AE37" s="8">
        <f>DL37</f>
        <v>20</v>
      </c>
      <c r="AF37" s="8">
        <f>DO37</f>
        <v>18</v>
      </c>
      <c r="AG37" s="8">
        <f>DR37</f>
        <v>19</v>
      </c>
      <c r="AH37" s="8">
        <f>DU37</f>
        <v>19</v>
      </c>
      <c r="AI37" s="34"/>
      <c r="AK37" s="1" t="s">
        <v>64</v>
      </c>
      <c r="AM37" s="26"/>
      <c r="AN37" s="26"/>
      <c r="AO37" s="26"/>
      <c r="AP37" s="26"/>
      <c r="AQ37" s="26"/>
      <c r="AR37" s="26"/>
      <c r="AS37" s="26"/>
      <c r="AT37" s="26"/>
      <c r="AU37" s="26"/>
      <c r="AV37" s="26">
        <v>2</v>
      </c>
      <c r="AW37" s="26">
        <v>2</v>
      </c>
      <c r="AX37" s="26">
        <f>AV37+AW37</f>
        <v>4</v>
      </c>
      <c r="AY37" s="26">
        <v>1</v>
      </c>
      <c r="AZ37" s="26">
        <v>2</v>
      </c>
      <c r="BA37" s="26">
        <f>AY37+AZ37</f>
        <v>3</v>
      </c>
      <c r="BB37" s="26">
        <v>0</v>
      </c>
      <c r="BC37" s="26">
        <v>3</v>
      </c>
      <c r="BD37" s="26">
        <f>BB37+BC37</f>
        <v>3</v>
      </c>
      <c r="BE37" s="26">
        <v>1</v>
      </c>
      <c r="BF37" s="26">
        <v>5</v>
      </c>
      <c r="BG37" s="26">
        <f>BE37+BF37</f>
        <v>6</v>
      </c>
      <c r="BH37" s="26">
        <v>2</v>
      </c>
      <c r="BI37" s="26">
        <v>3</v>
      </c>
      <c r="BJ37" s="26">
        <f>BH37+BI37</f>
        <v>5</v>
      </c>
      <c r="BK37" s="26">
        <v>0</v>
      </c>
      <c r="BL37" s="26">
        <v>6</v>
      </c>
      <c r="BM37" s="26">
        <f>BK37+BL37</f>
        <v>6</v>
      </c>
      <c r="BN37" s="26">
        <v>1</v>
      </c>
      <c r="BO37" s="26">
        <v>4</v>
      </c>
      <c r="BP37" s="26">
        <f>BN37+BO37</f>
        <v>5</v>
      </c>
      <c r="BQ37" s="26">
        <v>2</v>
      </c>
      <c r="BR37" s="26">
        <v>3</v>
      </c>
      <c r="BS37" s="26">
        <f>BQ37+BR37</f>
        <v>5</v>
      </c>
      <c r="BT37" s="26">
        <v>1</v>
      </c>
      <c r="BU37" s="26">
        <v>0</v>
      </c>
      <c r="BV37" s="26">
        <f>BT37+BU37</f>
        <v>1</v>
      </c>
      <c r="BW37" s="26">
        <v>1</v>
      </c>
      <c r="BX37" s="26">
        <v>4</v>
      </c>
      <c r="BY37" s="26">
        <f>BW37+BX37</f>
        <v>5</v>
      </c>
      <c r="BZ37" s="26">
        <v>3</v>
      </c>
      <c r="CA37" s="26">
        <v>3</v>
      </c>
      <c r="CB37" s="26">
        <f>BZ37+CA37</f>
        <v>6</v>
      </c>
      <c r="CC37" s="26">
        <v>7</v>
      </c>
      <c r="CD37" s="26">
        <v>6</v>
      </c>
      <c r="CE37" s="26">
        <f>CC37+CD37</f>
        <v>13</v>
      </c>
      <c r="CF37" s="26">
        <v>4</v>
      </c>
      <c r="CG37" s="26">
        <v>3</v>
      </c>
      <c r="CH37" s="26">
        <f>CF37+CG37</f>
        <v>7</v>
      </c>
      <c r="CI37" s="26">
        <v>1</v>
      </c>
      <c r="CJ37" s="26">
        <v>4</v>
      </c>
      <c r="CK37" s="26">
        <f>CI37+CJ37</f>
        <v>5</v>
      </c>
      <c r="CL37" s="26">
        <v>1</v>
      </c>
      <c r="CM37" s="26">
        <v>2</v>
      </c>
      <c r="CN37" s="26">
        <f>CL37+CM37</f>
        <v>3</v>
      </c>
      <c r="CO37" s="26">
        <v>3</v>
      </c>
      <c r="CP37" s="26">
        <v>4</v>
      </c>
      <c r="CQ37" s="26">
        <f>CO37+CP37</f>
        <v>7</v>
      </c>
      <c r="CR37" s="26">
        <v>5</v>
      </c>
      <c r="CS37" s="26">
        <v>3</v>
      </c>
      <c r="CT37" s="26">
        <f>CR37+CS37</f>
        <v>8</v>
      </c>
      <c r="CU37" s="26">
        <v>5</v>
      </c>
      <c r="CV37" s="26">
        <v>8</v>
      </c>
      <c r="CW37" s="26">
        <f>CU37+CV37</f>
        <v>13</v>
      </c>
      <c r="CX37" s="26">
        <v>8</v>
      </c>
      <c r="CY37" s="26">
        <v>5</v>
      </c>
      <c r="CZ37" s="26">
        <f>CX37+CY37</f>
        <v>13</v>
      </c>
      <c r="DA37" s="26">
        <v>7</v>
      </c>
      <c r="DB37" s="26">
        <v>9</v>
      </c>
      <c r="DC37" s="26">
        <f>DA37+DB37</f>
        <v>16</v>
      </c>
      <c r="DD37" s="26">
        <v>7</v>
      </c>
      <c r="DE37" s="26">
        <v>8</v>
      </c>
      <c r="DF37" s="26">
        <f>DD37+DE37</f>
        <v>15</v>
      </c>
      <c r="DG37" s="26">
        <v>11</v>
      </c>
      <c r="DH37" s="26">
        <v>9</v>
      </c>
      <c r="DI37" s="26">
        <f>DG37+DH37</f>
        <v>20</v>
      </c>
      <c r="DJ37" s="26">
        <v>9</v>
      </c>
      <c r="DK37" s="26">
        <v>11</v>
      </c>
      <c r="DL37" s="26">
        <f>DJ37+DK37</f>
        <v>20</v>
      </c>
      <c r="DM37" s="26">
        <v>8</v>
      </c>
      <c r="DN37" s="26">
        <v>10</v>
      </c>
      <c r="DO37" s="26">
        <f>DM37+DN37</f>
        <v>18</v>
      </c>
      <c r="DP37" s="26">
        <v>9</v>
      </c>
      <c r="DQ37" s="26">
        <v>10</v>
      </c>
      <c r="DR37" s="26">
        <f>DP37+DQ37</f>
        <v>19</v>
      </c>
      <c r="DS37" s="26">
        <v>7</v>
      </c>
      <c r="DT37" s="26">
        <v>12</v>
      </c>
      <c r="DU37" s="26">
        <f>DS37+DT37</f>
        <v>19</v>
      </c>
    </row>
    <row r="38" spans="1:125" ht="13.5" customHeight="1" x14ac:dyDescent="0.2">
      <c r="A38" s="16"/>
      <c r="D38" s="11" t="s">
        <v>58</v>
      </c>
      <c r="E38" s="1" t="s">
        <v>59</v>
      </c>
      <c r="F38" s="11" t="str">
        <f>IF(AO37&gt;0,(AO38/AO37),"")</f>
        <v/>
      </c>
      <c r="G38" s="11" t="str">
        <f>IF(AR37&gt;0,(AR38/AR37),"")</f>
        <v/>
      </c>
      <c r="H38" s="11" t="str">
        <f>IF(AU37&gt;0,(AU38/AU37),"")</f>
        <v/>
      </c>
      <c r="I38" s="11">
        <f>IF(AX37&gt;0,(AX38/AX37),"")</f>
        <v>0</v>
      </c>
      <c r="J38" s="11">
        <f>IF(BA37&gt;0,(BA38/BA37),"")</f>
        <v>0</v>
      </c>
      <c r="K38" s="11">
        <f>IF(BD37&gt;0,(BD38/BD37),"")</f>
        <v>0</v>
      </c>
      <c r="L38" s="11">
        <f>IF(BG37&gt;0,(BG38/BG37),"")</f>
        <v>0</v>
      </c>
      <c r="M38" s="11">
        <f>IF(BJ37&gt;0,(BJ38/BJ37),"")</f>
        <v>0.2</v>
      </c>
      <c r="N38" s="11">
        <f>IF(BM37&gt;0,(BM38/BM37),"")</f>
        <v>0.33333333333333331</v>
      </c>
      <c r="O38" s="11">
        <f>IF(BP37&gt;0,(BP38/BP37),"")</f>
        <v>0</v>
      </c>
      <c r="P38" s="11">
        <f>IF(BS37&gt;0,(BS38/BS37),"")</f>
        <v>0</v>
      </c>
      <c r="Q38" s="11">
        <f>IF(BV37&gt;0,(BV38/BV37),"")</f>
        <v>0</v>
      </c>
      <c r="R38" s="11">
        <f>IF(BY37&gt;0,(BY38/BY37),"")</f>
        <v>0</v>
      </c>
      <c r="S38" s="11">
        <f>IF(CB37&gt;0,(CB38/CB37),"")</f>
        <v>0.16666666666666666</v>
      </c>
      <c r="T38" s="11">
        <f t="shared" ref="T38" si="97">IF(CE37&gt;0,(CE38/CE37),"")</f>
        <v>0.15384615384615385</v>
      </c>
      <c r="U38" s="11">
        <f>IF(CH37&gt;0,(CH38/CH37),"")</f>
        <v>0.14285714285714285</v>
      </c>
      <c r="V38" s="11">
        <f>IF(CK37&gt;0,(CK38/CK37),"")</f>
        <v>0.4</v>
      </c>
      <c r="W38" s="11">
        <f>CN38/CN$37</f>
        <v>0</v>
      </c>
      <c r="X38" s="11">
        <f>CQ38/CQ$37</f>
        <v>0</v>
      </c>
      <c r="Y38" s="11">
        <f>CT38/CT$37</f>
        <v>0.25</v>
      </c>
      <c r="Z38" s="11">
        <f>CW38/CW$37</f>
        <v>0.15384615384615385</v>
      </c>
      <c r="AA38" s="11">
        <f>CZ38/CZ$37</f>
        <v>7.6923076923076927E-2</v>
      </c>
      <c r="AB38" s="11">
        <f>DC38/DC$37</f>
        <v>0.1875</v>
      </c>
      <c r="AC38" s="11">
        <f>DF38/DF$37</f>
        <v>0</v>
      </c>
      <c r="AD38" s="11">
        <f>DI38/DI$37</f>
        <v>0.15</v>
      </c>
      <c r="AE38" s="11">
        <f>DL38/DL$37</f>
        <v>0.15</v>
      </c>
      <c r="AF38" s="11">
        <f>DO38/DO$37</f>
        <v>0.22222222222222221</v>
      </c>
      <c r="AG38" s="11">
        <f>DR38/DR$37</f>
        <v>0.31578947368421051</v>
      </c>
      <c r="AH38" s="11">
        <f>DU38/DU$37</f>
        <v>0.36842105263157893</v>
      </c>
      <c r="AI38" s="34"/>
      <c r="AK38" s="11" t="s">
        <v>58</v>
      </c>
      <c r="AL38" s="1" t="s">
        <v>59</v>
      </c>
      <c r="AM38" s="26"/>
      <c r="AN38" s="26"/>
      <c r="AO38" s="26"/>
      <c r="AP38" s="26"/>
      <c r="AQ38" s="26"/>
      <c r="AR38" s="26"/>
      <c r="AS38" s="26"/>
      <c r="AT38" s="26"/>
      <c r="AU38" s="26"/>
      <c r="AV38" s="26">
        <v>0</v>
      </c>
      <c r="AW38" s="26">
        <v>0</v>
      </c>
      <c r="AX38" s="26">
        <f t="shared" ref="AX38:AX40" si="98">AV38+AW38</f>
        <v>0</v>
      </c>
      <c r="AY38" s="26">
        <v>0</v>
      </c>
      <c r="AZ38" s="26">
        <v>0</v>
      </c>
      <c r="BA38" s="26">
        <f t="shared" ref="BA38:BA40" si="99">AY38+AZ38</f>
        <v>0</v>
      </c>
      <c r="BB38" s="26">
        <v>0</v>
      </c>
      <c r="BC38" s="26">
        <v>0</v>
      </c>
      <c r="BD38" s="26">
        <f t="shared" ref="BD38:BD40" si="100">BB38+BC38</f>
        <v>0</v>
      </c>
      <c r="BE38" s="26">
        <v>0</v>
      </c>
      <c r="BF38" s="26">
        <v>0</v>
      </c>
      <c r="BG38" s="26">
        <f t="shared" ref="BG38:BG40" si="101">BE38+BF38</f>
        <v>0</v>
      </c>
      <c r="BH38" s="26">
        <v>0</v>
      </c>
      <c r="BI38" s="26">
        <v>1</v>
      </c>
      <c r="BJ38" s="26">
        <f t="shared" ref="BJ38:BJ40" si="102">BH38+BI38</f>
        <v>1</v>
      </c>
      <c r="BK38" s="26">
        <v>0</v>
      </c>
      <c r="BL38" s="26">
        <v>2</v>
      </c>
      <c r="BM38" s="26">
        <f t="shared" ref="BM38:BM40" si="103">BK38+BL38</f>
        <v>2</v>
      </c>
      <c r="BN38" s="26">
        <v>0</v>
      </c>
      <c r="BO38" s="26">
        <v>0</v>
      </c>
      <c r="BP38" s="26">
        <f t="shared" ref="BP38:BP40" si="104">BN38+BO38</f>
        <v>0</v>
      </c>
      <c r="BQ38" s="26">
        <v>0</v>
      </c>
      <c r="BR38" s="26">
        <v>0</v>
      </c>
      <c r="BS38" s="26">
        <f t="shared" ref="BS38:BS40" si="105">BQ38+BR38</f>
        <v>0</v>
      </c>
      <c r="BT38" s="26">
        <v>0</v>
      </c>
      <c r="BU38" s="26">
        <v>0</v>
      </c>
      <c r="BV38" s="26">
        <f t="shared" ref="BV38:BV40" si="106">BT38+BU38</f>
        <v>0</v>
      </c>
      <c r="BW38" s="26">
        <v>0</v>
      </c>
      <c r="BX38" s="26">
        <v>0</v>
      </c>
      <c r="BY38" s="26">
        <f t="shared" ref="BY38:BY40" si="107">BW38+BX38</f>
        <v>0</v>
      </c>
      <c r="BZ38" s="26">
        <v>0</v>
      </c>
      <c r="CA38" s="26">
        <v>1</v>
      </c>
      <c r="CB38" s="26">
        <f t="shared" ref="CB38:CB40" si="108">BZ38+CA38</f>
        <v>1</v>
      </c>
      <c r="CC38" s="26">
        <v>1</v>
      </c>
      <c r="CD38" s="26">
        <v>1</v>
      </c>
      <c r="CE38" s="26">
        <f t="shared" ref="CE38:CE40" si="109">CC38+CD38</f>
        <v>2</v>
      </c>
      <c r="CF38" s="26">
        <v>0</v>
      </c>
      <c r="CG38" s="26">
        <v>1</v>
      </c>
      <c r="CH38" s="26">
        <f t="shared" ref="CH38:CH40" si="110">CF38+CG38</f>
        <v>1</v>
      </c>
      <c r="CI38" s="26">
        <v>0</v>
      </c>
      <c r="CJ38" s="26">
        <v>2</v>
      </c>
      <c r="CK38" s="26">
        <f t="shared" ref="CK38:CK40" si="111">CI38+CJ38</f>
        <v>2</v>
      </c>
      <c r="CL38" s="26">
        <v>0</v>
      </c>
      <c r="CM38" s="26">
        <v>0</v>
      </c>
      <c r="CN38" s="26">
        <f t="shared" ref="CN38" si="112">CL38+CM38</f>
        <v>0</v>
      </c>
      <c r="CO38" s="26">
        <v>0</v>
      </c>
      <c r="CP38" s="26">
        <v>0</v>
      </c>
      <c r="CQ38" s="26">
        <f>CO38+CP38</f>
        <v>0</v>
      </c>
      <c r="CR38" s="26">
        <v>0</v>
      </c>
      <c r="CS38" s="26">
        <v>2</v>
      </c>
      <c r="CT38" s="26">
        <f t="shared" ref="CT38" si="113">CR38+CS38</f>
        <v>2</v>
      </c>
      <c r="CU38" s="26">
        <v>2</v>
      </c>
      <c r="CV38" s="26">
        <v>0</v>
      </c>
      <c r="CW38" s="26">
        <f t="shared" ref="CW38" si="114">CU38+CV38</f>
        <v>2</v>
      </c>
      <c r="CX38" s="26">
        <v>1</v>
      </c>
      <c r="CY38" s="26">
        <v>0</v>
      </c>
      <c r="CZ38" s="26">
        <f t="shared" ref="CZ38" si="115">CX38+CY38</f>
        <v>1</v>
      </c>
      <c r="DA38" s="26">
        <v>0</v>
      </c>
      <c r="DB38" s="26">
        <v>3</v>
      </c>
      <c r="DC38" s="26">
        <f t="shared" ref="DC38" si="116">DA38+DB38</f>
        <v>3</v>
      </c>
      <c r="DD38" s="26">
        <v>0</v>
      </c>
      <c r="DE38" s="26">
        <v>0</v>
      </c>
      <c r="DF38" s="26">
        <f t="shared" ref="DF38" si="117">DD38+DE38</f>
        <v>0</v>
      </c>
      <c r="DG38" s="26">
        <v>1</v>
      </c>
      <c r="DH38" s="26">
        <v>2</v>
      </c>
      <c r="DI38" s="26">
        <f t="shared" ref="DI38" si="118">DG38+DH38</f>
        <v>3</v>
      </c>
      <c r="DJ38" s="26">
        <v>1</v>
      </c>
      <c r="DK38" s="26">
        <v>2</v>
      </c>
      <c r="DL38" s="26">
        <f t="shared" ref="DL38" si="119">DJ38+DK38</f>
        <v>3</v>
      </c>
      <c r="DM38" s="26">
        <v>0</v>
      </c>
      <c r="DN38" s="26">
        <v>4</v>
      </c>
      <c r="DO38" s="26">
        <f t="shared" ref="DO38" si="120">DM38+DN38</f>
        <v>4</v>
      </c>
      <c r="DP38" s="26">
        <v>2</v>
      </c>
      <c r="DQ38" s="26">
        <v>4</v>
      </c>
      <c r="DR38" s="26">
        <f t="shared" ref="DR38" si="121">DP38+DQ38</f>
        <v>6</v>
      </c>
      <c r="DS38" s="26">
        <v>3</v>
      </c>
      <c r="DT38" s="26">
        <v>4</v>
      </c>
      <c r="DU38" s="26">
        <f t="shared" ref="DU38" si="122">DS38+DT38</f>
        <v>7</v>
      </c>
    </row>
    <row r="39" spans="1:125" ht="13.5" customHeight="1" x14ac:dyDescent="0.2">
      <c r="A39" s="16"/>
      <c r="E39" s="1" t="s">
        <v>60</v>
      </c>
      <c r="F39" s="11" t="str">
        <f>IF(AO37&gt;0,(AO39/AO37),"")</f>
        <v/>
      </c>
      <c r="G39" s="11" t="str">
        <f>IF(AR37&gt;0,(AR39/AR37),"")</f>
        <v/>
      </c>
      <c r="H39" s="11" t="str">
        <f>IF(AU37&gt;0,(AU39/AU37),"")</f>
        <v/>
      </c>
      <c r="I39" s="11">
        <f>IF(AX37&gt;0,(AX39/AX37),"")</f>
        <v>0</v>
      </c>
      <c r="J39" s="11">
        <f>IF(BA37&gt;0,(BA39/BA37),"")</f>
        <v>0</v>
      </c>
      <c r="K39" s="11">
        <f>IF(BD37&gt;0,(BD39/BD37),"")</f>
        <v>0</v>
      </c>
      <c r="L39" s="11">
        <f>IF(BG37&gt;0,(BG39/BG37),"")</f>
        <v>0.33333333333333331</v>
      </c>
      <c r="M39" s="11">
        <f>IF(BJ37&gt;0,(BJ39/BJ37),"")</f>
        <v>0.2</v>
      </c>
      <c r="N39" s="11">
        <f>IF(BM37&gt;0,(BM39/BM37),"")</f>
        <v>0.16666666666666666</v>
      </c>
      <c r="O39" s="11">
        <f>IF(BP37&gt;0,(BP39/BP37),"")</f>
        <v>0</v>
      </c>
      <c r="P39" s="11">
        <f>IF(BS37&gt;0,(BS39/BS37),"")</f>
        <v>0.2</v>
      </c>
      <c r="Q39" s="11">
        <f>IF(BV37&gt;0,(BV39/BV37),"")</f>
        <v>0</v>
      </c>
      <c r="R39" s="11">
        <f>IF(BY37&gt;0,(BY39/BY37),"")</f>
        <v>0.4</v>
      </c>
      <c r="S39" s="11">
        <f>IF(CB37&gt;0,(CB39/CB37),"")</f>
        <v>0</v>
      </c>
      <c r="T39" s="11">
        <f t="shared" ref="T39" si="123">IF(CE37&gt;0,(CE39/CE37),"")</f>
        <v>0.30769230769230771</v>
      </c>
      <c r="U39" s="11">
        <f>IF(CH37&gt;0,(CH39/CH37),"")</f>
        <v>0.42857142857142855</v>
      </c>
      <c r="V39" s="11">
        <f>IF(CK37&gt;0,(CK39/CK37),"")</f>
        <v>0.2</v>
      </c>
      <c r="W39" s="11">
        <f t="shared" ref="W39:W41" si="124">CN39/CN$37</f>
        <v>0.66666666666666663</v>
      </c>
      <c r="X39" s="11">
        <f>CQ39/CQ$37</f>
        <v>0.14285714285714285</v>
      </c>
      <c r="Y39" s="11">
        <f>CT39/CT$37</f>
        <v>0.125</v>
      </c>
      <c r="Z39" s="11">
        <f t="shared" ref="Z39" si="125">CW39/CW$37</f>
        <v>0.15384615384615385</v>
      </c>
      <c r="AA39" s="11">
        <f t="shared" ref="AA39:AA41" si="126">CZ39/CZ$37</f>
        <v>0.15384615384615385</v>
      </c>
      <c r="AB39" s="11">
        <f t="shared" ref="AB39:AB41" si="127">DC39/DC$37</f>
        <v>0.25</v>
      </c>
      <c r="AC39" s="11">
        <f t="shared" ref="AC39:AC41" si="128">DF39/DF$37</f>
        <v>0.2</v>
      </c>
      <c r="AD39" s="11">
        <f t="shared" ref="AD39:AD41" si="129">DI39/DI$37</f>
        <v>0.15</v>
      </c>
      <c r="AE39" s="11">
        <f t="shared" ref="AE39:AE40" si="130">DL39/DL$37</f>
        <v>0.25</v>
      </c>
      <c r="AF39" s="11">
        <f t="shared" ref="AF39:AF40" si="131">DO39/DO$37</f>
        <v>0.3888888888888889</v>
      </c>
      <c r="AG39" s="11">
        <f t="shared" ref="AG39:AG40" si="132">DR39/DR$37</f>
        <v>0.26315789473684209</v>
      </c>
      <c r="AH39" s="11">
        <f>DU39/DU$37</f>
        <v>0.21052631578947367</v>
      </c>
      <c r="AI39" s="34"/>
      <c r="AL39" s="1" t="s">
        <v>60</v>
      </c>
      <c r="AM39" s="26"/>
      <c r="AN39" s="26"/>
      <c r="AO39" s="26"/>
      <c r="AP39" s="26"/>
      <c r="AQ39" s="26"/>
      <c r="AR39" s="26"/>
      <c r="AS39" s="26"/>
      <c r="AT39" s="26"/>
      <c r="AU39" s="26"/>
      <c r="AV39" s="26">
        <v>0</v>
      </c>
      <c r="AW39" s="26">
        <v>0</v>
      </c>
      <c r="AX39" s="26">
        <f t="shared" si="98"/>
        <v>0</v>
      </c>
      <c r="AY39" s="26">
        <v>0</v>
      </c>
      <c r="AZ39" s="26">
        <v>0</v>
      </c>
      <c r="BA39" s="26">
        <f t="shared" si="99"/>
        <v>0</v>
      </c>
      <c r="BB39" s="26">
        <v>0</v>
      </c>
      <c r="BC39" s="26">
        <v>0</v>
      </c>
      <c r="BD39" s="26">
        <f t="shared" si="100"/>
        <v>0</v>
      </c>
      <c r="BE39" s="26">
        <v>0</v>
      </c>
      <c r="BF39" s="26">
        <v>2</v>
      </c>
      <c r="BG39" s="26">
        <f t="shared" si="101"/>
        <v>2</v>
      </c>
      <c r="BH39" s="26">
        <v>1</v>
      </c>
      <c r="BI39" s="26">
        <v>0</v>
      </c>
      <c r="BJ39" s="26">
        <f t="shared" si="102"/>
        <v>1</v>
      </c>
      <c r="BK39" s="26">
        <v>0</v>
      </c>
      <c r="BL39" s="26">
        <v>1</v>
      </c>
      <c r="BM39" s="26">
        <f t="shared" si="103"/>
        <v>1</v>
      </c>
      <c r="BN39" s="26">
        <v>0</v>
      </c>
      <c r="BO39" s="26">
        <v>0</v>
      </c>
      <c r="BP39" s="26">
        <f t="shared" si="104"/>
        <v>0</v>
      </c>
      <c r="BQ39" s="26">
        <v>0</v>
      </c>
      <c r="BR39" s="26">
        <v>1</v>
      </c>
      <c r="BS39" s="26">
        <f t="shared" si="105"/>
        <v>1</v>
      </c>
      <c r="BT39" s="26">
        <v>0</v>
      </c>
      <c r="BU39" s="26">
        <v>0</v>
      </c>
      <c r="BV39" s="26">
        <f t="shared" si="106"/>
        <v>0</v>
      </c>
      <c r="BW39" s="26">
        <v>1</v>
      </c>
      <c r="BX39" s="26">
        <v>1</v>
      </c>
      <c r="BY39" s="26">
        <f t="shared" si="107"/>
        <v>2</v>
      </c>
      <c r="BZ39" s="26">
        <v>0</v>
      </c>
      <c r="CA39" s="26">
        <v>0</v>
      </c>
      <c r="CB39" s="26">
        <f t="shared" si="108"/>
        <v>0</v>
      </c>
      <c r="CC39" s="26">
        <v>1</v>
      </c>
      <c r="CD39" s="26">
        <v>3</v>
      </c>
      <c r="CE39" s="26">
        <f t="shared" si="109"/>
        <v>4</v>
      </c>
      <c r="CF39" s="26">
        <v>2</v>
      </c>
      <c r="CG39" s="26">
        <v>1</v>
      </c>
      <c r="CH39" s="26">
        <f t="shared" si="110"/>
        <v>3</v>
      </c>
      <c r="CI39" s="26">
        <v>0</v>
      </c>
      <c r="CJ39" s="26">
        <v>1</v>
      </c>
      <c r="CK39" s="26">
        <f t="shared" si="111"/>
        <v>1</v>
      </c>
      <c r="CL39" s="26">
        <v>1</v>
      </c>
      <c r="CM39" s="26">
        <v>1</v>
      </c>
      <c r="CN39" s="26">
        <f>CL39+CM39</f>
        <v>2</v>
      </c>
      <c r="CO39" s="26">
        <v>0</v>
      </c>
      <c r="CP39" s="26">
        <v>1</v>
      </c>
      <c r="CQ39" s="26">
        <f>CO39+CP39</f>
        <v>1</v>
      </c>
      <c r="CR39" s="26">
        <v>1</v>
      </c>
      <c r="CS39" s="26">
        <v>0</v>
      </c>
      <c r="CT39" s="26">
        <f>CR39+CS39</f>
        <v>1</v>
      </c>
      <c r="CU39" s="26">
        <v>0</v>
      </c>
      <c r="CV39" s="26">
        <v>2</v>
      </c>
      <c r="CW39" s="26">
        <f>CU39+CV39</f>
        <v>2</v>
      </c>
      <c r="CX39" s="26">
        <v>1</v>
      </c>
      <c r="CY39" s="26">
        <v>1</v>
      </c>
      <c r="CZ39" s="26">
        <f>CX39+CY39</f>
        <v>2</v>
      </c>
      <c r="DA39" s="26">
        <v>2</v>
      </c>
      <c r="DB39" s="26">
        <v>2</v>
      </c>
      <c r="DC39" s="26">
        <f>DA39+DB39</f>
        <v>4</v>
      </c>
      <c r="DD39" s="26">
        <v>1</v>
      </c>
      <c r="DE39" s="26">
        <v>2</v>
      </c>
      <c r="DF39" s="26">
        <f>DD39+DE39</f>
        <v>3</v>
      </c>
      <c r="DG39" s="26">
        <v>2</v>
      </c>
      <c r="DH39" s="26">
        <v>1</v>
      </c>
      <c r="DI39" s="26">
        <f>DG39+DH39</f>
        <v>3</v>
      </c>
      <c r="DJ39" s="26">
        <v>2</v>
      </c>
      <c r="DK39" s="26">
        <v>3</v>
      </c>
      <c r="DL39" s="26">
        <f>DJ39+DK39</f>
        <v>5</v>
      </c>
      <c r="DM39" s="26">
        <v>4</v>
      </c>
      <c r="DN39" s="26">
        <v>3</v>
      </c>
      <c r="DO39" s="26">
        <f>DM39+DN39</f>
        <v>7</v>
      </c>
      <c r="DP39" s="26">
        <v>2</v>
      </c>
      <c r="DQ39" s="26">
        <v>3</v>
      </c>
      <c r="DR39" s="26">
        <f>DP39+DQ39</f>
        <v>5</v>
      </c>
      <c r="DS39" s="26">
        <v>2</v>
      </c>
      <c r="DT39" s="26">
        <v>2</v>
      </c>
      <c r="DU39" s="26">
        <f>DS39+DT39</f>
        <v>4</v>
      </c>
    </row>
    <row r="40" spans="1:125" ht="13.5" customHeight="1" x14ac:dyDescent="0.2">
      <c r="A40" s="16"/>
      <c r="E40" s="1" t="s">
        <v>61</v>
      </c>
      <c r="F40" s="13" t="str">
        <f>IF(AO37&gt;0,(AO40/AO37),"")</f>
        <v/>
      </c>
      <c r="G40" s="13" t="str">
        <f>IF(AR37&gt;0,(AR40/AR37),"")</f>
        <v/>
      </c>
      <c r="H40" s="13" t="str">
        <f>IF(AU37&gt;0,(AU40/AU37),"")</f>
        <v/>
      </c>
      <c r="I40" s="13">
        <f>IF(AX37&gt;0,(AX40/AX37),"")</f>
        <v>0</v>
      </c>
      <c r="J40" s="13">
        <f>IF(BA37&gt;0,(BA40/BA37),"")</f>
        <v>0</v>
      </c>
      <c r="K40" s="13">
        <f>IF(BD37&gt;0,(BD40/BD37),"")</f>
        <v>0</v>
      </c>
      <c r="L40" s="13">
        <f>IF(BG37&gt;0,(BG40/BG37),"")</f>
        <v>0</v>
      </c>
      <c r="M40" s="13">
        <f>IF(BJ37&gt;0,(BJ40/BJ37),"")</f>
        <v>0</v>
      </c>
      <c r="N40" s="13">
        <f>IF(BM37&gt;0,(BM40/BM37),"")</f>
        <v>0.16666666666666666</v>
      </c>
      <c r="O40" s="13">
        <f>IF(BP37&gt;0,(BP40/BP37),"")</f>
        <v>0</v>
      </c>
      <c r="P40" s="13">
        <f>IF(BS37&gt;0,(BS40/BS37),"")</f>
        <v>0.2</v>
      </c>
      <c r="Q40" s="13">
        <f>IF(BV37&gt;0,(BV40/BV37),"")</f>
        <v>1</v>
      </c>
      <c r="R40" s="13">
        <f>IF(BY37&gt;0,(BY40/BY37),"")</f>
        <v>0.2</v>
      </c>
      <c r="S40" s="13">
        <f>IF(CB37&gt;0,(CB40/CB37),"")</f>
        <v>0.33333333333333331</v>
      </c>
      <c r="T40" s="13">
        <f t="shared" ref="T40" si="133">IF(CE37&gt;0,(CE40/CE37),"")</f>
        <v>0</v>
      </c>
      <c r="U40" s="13">
        <f>IF(CH37&gt;0,(CH40/CH37),"")</f>
        <v>0.14285714285714285</v>
      </c>
      <c r="V40" s="13">
        <f>IF(CK37&gt;0,(CK40/CK37),"")</f>
        <v>0</v>
      </c>
      <c r="W40" s="13">
        <f t="shared" si="124"/>
        <v>0</v>
      </c>
      <c r="X40" s="13">
        <f>CQ40/CQ$37</f>
        <v>0</v>
      </c>
      <c r="Y40" s="13">
        <f>CT40/CT$37</f>
        <v>0.125</v>
      </c>
      <c r="Z40" s="13">
        <f>CW40/CW$37</f>
        <v>7.6923076923076927E-2</v>
      </c>
      <c r="AA40" s="13">
        <f t="shared" si="126"/>
        <v>0.15384615384615385</v>
      </c>
      <c r="AB40" s="13">
        <f t="shared" si="127"/>
        <v>0</v>
      </c>
      <c r="AC40" s="13">
        <f t="shared" si="128"/>
        <v>6.6666666666666666E-2</v>
      </c>
      <c r="AD40" s="13">
        <f t="shared" si="129"/>
        <v>0</v>
      </c>
      <c r="AE40" s="13">
        <f t="shared" si="130"/>
        <v>0.1</v>
      </c>
      <c r="AF40" s="13">
        <f t="shared" si="131"/>
        <v>0.1111111111111111</v>
      </c>
      <c r="AG40" s="13">
        <f t="shared" si="132"/>
        <v>5.2631578947368418E-2</v>
      </c>
      <c r="AH40" s="13">
        <f>DU40/DU$37</f>
        <v>5.2631578947368418E-2</v>
      </c>
      <c r="AI40" s="34"/>
      <c r="AL40" s="1" t="s">
        <v>61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>
        <v>0</v>
      </c>
      <c r="AW40" s="26">
        <v>0</v>
      </c>
      <c r="AX40" s="26">
        <f t="shared" si="98"/>
        <v>0</v>
      </c>
      <c r="AY40" s="26">
        <v>0</v>
      </c>
      <c r="AZ40" s="26">
        <v>0</v>
      </c>
      <c r="BA40" s="26">
        <f t="shared" si="99"/>
        <v>0</v>
      </c>
      <c r="BB40" s="26">
        <v>0</v>
      </c>
      <c r="BC40" s="26">
        <v>0</v>
      </c>
      <c r="BD40" s="26">
        <f t="shared" si="100"/>
        <v>0</v>
      </c>
      <c r="BE40" s="26">
        <v>0</v>
      </c>
      <c r="BF40" s="26">
        <v>0</v>
      </c>
      <c r="BG40" s="26">
        <f t="shared" si="101"/>
        <v>0</v>
      </c>
      <c r="BH40" s="26">
        <v>0</v>
      </c>
      <c r="BI40" s="26">
        <v>0</v>
      </c>
      <c r="BJ40" s="26">
        <f t="shared" si="102"/>
        <v>0</v>
      </c>
      <c r="BK40" s="26">
        <v>0</v>
      </c>
      <c r="BL40" s="26">
        <v>1</v>
      </c>
      <c r="BM40" s="26">
        <f t="shared" si="103"/>
        <v>1</v>
      </c>
      <c r="BN40" s="26">
        <v>0</v>
      </c>
      <c r="BO40" s="26">
        <v>0</v>
      </c>
      <c r="BP40" s="26">
        <f t="shared" si="104"/>
        <v>0</v>
      </c>
      <c r="BQ40" s="26">
        <v>0</v>
      </c>
      <c r="BR40" s="26">
        <v>1</v>
      </c>
      <c r="BS40" s="26">
        <f t="shared" si="105"/>
        <v>1</v>
      </c>
      <c r="BT40" s="26">
        <v>1</v>
      </c>
      <c r="BU40" s="26">
        <v>0</v>
      </c>
      <c r="BV40" s="26">
        <f t="shared" si="106"/>
        <v>1</v>
      </c>
      <c r="BW40" s="26">
        <v>0</v>
      </c>
      <c r="BX40" s="26">
        <v>1</v>
      </c>
      <c r="BY40" s="26">
        <f t="shared" si="107"/>
        <v>1</v>
      </c>
      <c r="BZ40" s="26">
        <v>2</v>
      </c>
      <c r="CA40" s="26">
        <v>0</v>
      </c>
      <c r="CB40" s="26">
        <f t="shared" si="108"/>
        <v>2</v>
      </c>
      <c r="CC40" s="26">
        <f>0+0+0</f>
        <v>0</v>
      </c>
      <c r="CD40" s="26">
        <v>0</v>
      </c>
      <c r="CE40" s="26">
        <f t="shared" si="109"/>
        <v>0</v>
      </c>
      <c r="CF40" s="26">
        <v>1</v>
      </c>
      <c r="CG40" s="26">
        <v>0</v>
      </c>
      <c r="CH40" s="26">
        <f t="shared" si="110"/>
        <v>1</v>
      </c>
      <c r="CI40" s="26">
        <v>0</v>
      </c>
      <c r="CJ40" s="26">
        <v>0</v>
      </c>
      <c r="CK40" s="26">
        <f t="shared" si="111"/>
        <v>0</v>
      </c>
      <c r="CL40" s="26">
        <v>0</v>
      </c>
      <c r="CM40" s="26">
        <v>0</v>
      </c>
      <c r="CN40" s="26">
        <f>CL40+CM40</f>
        <v>0</v>
      </c>
      <c r="CO40" s="26">
        <v>0</v>
      </c>
      <c r="CP40" s="26">
        <v>0</v>
      </c>
      <c r="CQ40" s="26">
        <f>CO40+CP40</f>
        <v>0</v>
      </c>
      <c r="CR40" s="26">
        <v>1</v>
      </c>
      <c r="CS40" s="26">
        <v>0</v>
      </c>
      <c r="CT40" s="26">
        <f>CR40+CS40</f>
        <v>1</v>
      </c>
      <c r="CU40" s="26">
        <v>0</v>
      </c>
      <c r="CV40" s="26">
        <v>1</v>
      </c>
      <c r="CW40" s="26">
        <f>CU40+CV40</f>
        <v>1</v>
      </c>
      <c r="CX40" s="26">
        <v>1</v>
      </c>
      <c r="CY40" s="26">
        <v>1</v>
      </c>
      <c r="CZ40" s="26">
        <f>CX40+CY40</f>
        <v>2</v>
      </c>
      <c r="DA40" s="26">
        <v>0</v>
      </c>
      <c r="DB40" s="26">
        <v>0</v>
      </c>
      <c r="DC40" s="26">
        <f>DA40+DB40</f>
        <v>0</v>
      </c>
      <c r="DD40" s="26">
        <v>1</v>
      </c>
      <c r="DE40" s="26">
        <v>0</v>
      </c>
      <c r="DF40" s="26">
        <f>DD40+DE40</f>
        <v>1</v>
      </c>
      <c r="DG40" s="26">
        <v>0</v>
      </c>
      <c r="DH40" s="26">
        <v>0</v>
      </c>
      <c r="DI40" s="26">
        <f>DG40+DH40</f>
        <v>0</v>
      </c>
      <c r="DJ40" s="26">
        <v>2</v>
      </c>
      <c r="DK40" s="26">
        <v>0</v>
      </c>
      <c r="DL40" s="26">
        <f>DJ40+DK40</f>
        <v>2</v>
      </c>
      <c r="DM40" s="26">
        <v>2</v>
      </c>
      <c r="DN40" s="26">
        <v>0</v>
      </c>
      <c r="DO40" s="26">
        <f>DM40+DN40</f>
        <v>2</v>
      </c>
      <c r="DP40" s="26">
        <v>0</v>
      </c>
      <c r="DQ40" s="26">
        <v>1</v>
      </c>
      <c r="DR40" s="26">
        <f>DP40+DQ40</f>
        <v>1</v>
      </c>
      <c r="DS40" s="26">
        <v>0</v>
      </c>
      <c r="DT40" s="26">
        <v>1</v>
      </c>
      <c r="DU40" s="26">
        <f>DS40+DT40</f>
        <v>1</v>
      </c>
    </row>
    <row r="41" spans="1:125" ht="13.5" customHeight="1" x14ac:dyDescent="0.2">
      <c r="A41" s="16"/>
      <c r="E41" s="2"/>
      <c r="F41" s="11" t="str">
        <f>IF(AO37&gt;0,(AO41/AO37),"")</f>
        <v/>
      </c>
      <c r="G41" s="11" t="str">
        <f>IF(AR37&gt;0,(AR41/AR37),"")</f>
        <v/>
      </c>
      <c r="H41" s="11" t="str">
        <f>IF(AU37&gt;0,(AU41/AU37),"")</f>
        <v/>
      </c>
      <c r="I41" s="11">
        <f>IF(AX37&gt;0,(AX41/AX37),"")</f>
        <v>0</v>
      </c>
      <c r="J41" s="11">
        <f>IF(BA37&gt;0,(BA41/BA37),"")</f>
        <v>0</v>
      </c>
      <c r="K41" s="11">
        <f>IF(BD37&gt;0,(BD41/BD37),"")</f>
        <v>0</v>
      </c>
      <c r="L41" s="11">
        <f>IF(BG37&gt;0,(BG41/BG37),"")</f>
        <v>0.33333333333333331</v>
      </c>
      <c r="M41" s="11">
        <f>IF(BJ37&gt;0,(BJ41/BJ37),"")</f>
        <v>0.4</v>
      </c>
      <c r="N41" s="11">
        <f>IF(BM37&gt;0,(BM41/BM37),"")</f>
        <v>0.66666666666666663</v>
      </c>
      <c r="O41" s="11">
        <f>IF(BP37&gt;0,(BP41/BP37),"")</f>
        <v>0</v>
      </c>
      <c r="P41" s="11">
        <f>IF(BS37&gt;0,(BS41/BS37),"")</f>
        <v>0.4</v>
      </c>
      <c r="Q41" s="11">
        <f>IF(BV37&gt;0,(BV41/BV37),"")</f>
        <v>1</v>
      </c>
      <c r="R41" s="11">
        <f>IF(BY37&gt;0,(BY41/BY37),"")</f>
        <v>0.6</v>
      </c>
      <c r="S41" s="11">
        <f>IF(CB37&gt;0,(CB41/CB37),"")</f>
        <v>0.5</v>
      </c>
      <c r="T41" s="11">
        <f t="shared" ref="T41" si="134">IF(CE37&gt;0,(CE41/CE37),"")</f>
        <v>0.46153846153846156</v>
      </c>
      <c r="U41" s="11">
        <f>IF(CH37&gt;0,(CH41/CH37),"")</f>
        <v>0.7142857142857143</v>
      </c>
      <c r="V41" s="11">
        <f>IF(CK37&gt;0,(CK41/CK37),"")</f>
        <v>0.6</v>
      </c>
      <c r="W41" s="11">
        <f t="shared" si="124"/>
        <v>0.66666666666666663</v>
      </c>
      <c r="X41" s="11">
        <f>CQ41/CQ$37</f>
        <v>0.14285714285714285</v>
      </c>
      <c r="Y41" s="11">
        <f>CT41/CT$37</f>
        <v>0.5</v>
      </c>
      <c r="Z41" s="11">
        <f>CW41/CW$37</f>
        <v>0.38461538461538464</v>
      </c>
      <c r="AA41" s="11">
        <f t="shared" si="126"/>
        <v>0.38461538461538464</v>
      </c>
      <c r="AB41" s="11">
        <f t="shared" si="127"/>
        <v>0.4375</v>
      </c>
      <c r="AC41" s="11">
        <f t="shared" si="128"/>
        <v>0.26666666666666666</v>
      </c>
      <c r="AD41" s="11">
        <f t="shared" si="129"/>
        <v>0.3</v>
      </c>
      <c r="AE41" s="11">
        <f>DL41/DL$37</f>
        <v>0.5</v>
      </c>
      <c r="AF41" s="11">
        <f>DO41/DO$37</f>
        <v>0.72222222222222221</v>
      </c>
      <c r="AG41" s="11">
        <f>DR41/DR$37</f>
        <v>0.63157894736842102</v>
      </c>
      <c r="AH41" s="11">
        <f>DU41/DU$37</f>
        <v>0.63157894736842102</v>
      </c>
      <c r="AI41" s="34"/>
      <c r="AL41" s="5" t="s">
        <v>87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>
        <f t="shared" ref="AV41:CL41" si="135">SUM(AV38:AV40)</f>
        <v>0</v>
      </c>
      <c r="AW41" s="26">
        <f t="shared" si="135"/>
        <v>0</v>
      </c>
      <c r="AX41" s="26">
        <f t="shared" si="135"/>
        <v>0</v>
      </c>
      <c r="AY41" s="26">
        <f t="shared" si="135"/>
        <v>0</v>
      </c>
      <c r="AZ41" s="26">
        <f t="shared" si="135"/>
        <v>0</v>
      </c>
      <c r="BA41" s="26">
        <f t="shared" si="135"/>
        <v>0</v>
      </c>
      <c r="BB41" s="26">
        <f t="shared" si="135"/>
        <v>0</v>
      </c>
      <c r="BC41" s="26">
        <f t="shared" si="135"/>
        <v>0</v>
      </c>
      <c r="BD41" s="26">
        <f t="shared" si="135"/>
        <v>0</v>
      </c>
      <c r="BE41" s="26">
        <f t="shared" si="135"/>
        <v>0</v>
      </c>
      <c r="BF41" s="26">
        <f t="shared" si="135"/>
        <v>2</v>
      </c>
      <c r="BG41" s="26">
        <f t="shared" si="135"/>
        <v>2</v>
      </c>
      <c r="BH41" s="26">
        <f t="shared" si="135"/>
        <v>1</v>
      </c>
      <c r="BI41" s="26">
        <f t="shared" si="135"/>
        <v>1</v>
      </c>
      <c r="BJ41" s="26">
        <f t="shared" si="135"/>
        <v>2</v>
      </c>
      <c r="BK41" s="26">
        <f t="shared" si="135"/>
        <v>0</v>
      </c>
      <c r="BL41" s="26">
        <f t="shared" si="135"/>
        <v>4</v>
      </c>
      <c r="BM41" s="26">
        <f t="shared" si="135"/>
        <v>4</v>
      </c>
      <c r="BN41" s="26">
        <f t="shared" si="135"/>
        <v>0</v>
      </c>
      <c r="BO41" s="26">
        <f t="shared" si="135"/>
        <v>0</v>
      </c>
      <c r="BP41" s="26">
        <f t="shared" si="135"/>
        <v>0</v>
      </c>
      <c r="BQ41" s="26">
        <f t="shared" si="135"/>
        <v>0</v>
      </c>
      <c r="BR41" s="26">
        <f t="shared" si="135"/>
        <v>2</v>
      </c>
      <c r="BS41" s="26">
        <f t="shared" si="135"/>
        <v>2</v>
      </c>
      <c r="BT41" s="26">
        <f t="shared" si="135"/>
        <v>1</v>
      </c>
      <c r="BU41" s="26">
        <f t="shared" si="135"/>
        <v>0</v>
      </c>
      <c r="BV41" s="26">
        <f t="shared" si="135"/>
        <v>1</v>
      </c>
      <c r="BW41" s="26">
        <f t="shared" si="135"/>
        <v>1</v>
      </c>
      <c r="BX41" s="26">
        <f t="shared" si="135"/>
        <v>2</v>
      </c>
      <c r="BY41" s="26">
        <f t="shared" si="135"/>
        <v>3</v>
      </c>
      <c r="BZ41" s="26">
        <f t="shared" si="135"/>
        <v>2</v>
      </c>
      <c r="CA41" s="26">
        <f t="shared" si="135"/>
        <v>1</v>
      </c>
      <c r="CB41" s="26">
        <f t="shared" si="135"/>
        <v>3</v>
      </c>
      <c r="CC41" s="26">
        <f t="shared" si="135"/>
        <v>2</v>
      </c>
      <c r="CD41" s="26">
        <f t="shared" si="135"/>
        <v>4</v>
      </c>
      <c r="CE41" s="26">
        <f t="shared" si="135"/>
        <v>6</v>
      </c>
      <c r="CF41" s="26">
        <f t="shared" si="135"/>
        <v>3</v>
      </c>
      <c r="CG41" s="26">
        <f t="shared" si="135"/>
        <v>2</v>
      </c>
      <c r="CH41" s="26">
        <f t="shared" si="135"/>
        <v>5</v>
      </c>
      <c r="CI41" s="26">
        <f t="shared" si="135"/>
        <v>0</v>
      </c>
      <c r="CJ41" s="26">
        <f t="shared" si="135"/>
        <v>3</v>
      </c>
      <c r="CK41" s="26">
        <f t="shared" si="135"/>
        <v>3</v>
      </c>
      <c r="CL41" s="26">
        <f t="shared" si="135"/>
        <v>1</v>
      </c>
      <c r="CM41" s="26">
        <f>SUM(CM38:CM40)</f>
        <v>1</v>
      </c>
      <c r="CN41" s="26">
        <f t="shared" ref="CN41:CO41" si="136">SUM(CN38:CN40)</f>
        <v>2</v>
      </c>
      <c r="CO41" s="26">
        <f t="shared" si="136"/>
        <v>0</v>
      </c>
      <c r="CP41" s="26">
        <f>SUM(CP38:CP40)</f>
        <v>1</v>
      </c>
      <c r="CQ41" s="26">
        <f t="shared" ref="CQ41:CR41" si="137">SUM(CQ38:CQ40)</f>
        <v>1</v>
      </c>
      <c r="CR41" s="26">
        <f t="shared" si="137"/>
        <v>2</v>
      </c>
      <c r="CS41" s="26">
        <f>SUM(CS38:CS40)</f>
        <v>2</v>
      </c>
      <c r="CT41" s="26">
        <f t="shared" ref="CT41:CU41" si="138">SUM(CT38:CT40)</f>
        <v>4</v>
      </c>
      <c r="CU41" s="26">
        <f t="shared" si="138"/>
        <v>2</v>
      </c>
      <c r="CV41" s="26">
        <f>SUM(CV38:CV40)</f>
        <v>3</v>
      </c>
      <c r="CW41" s="26">
        <f t="shared" ref="CW41:CX41" si="139">SUM(CW38:CW40)</f>
        <v>5</v>
      </c>
      <c r="CX41" s="26">
        <f t="shared" si="139"/>
        <v>3</v>
      </c>
      <c r="CY41" s="26">
        <f>SUM(CY38:CY40)</f>
        <v>2</v>
      </c>
      <c r="CZ41" s="26">
        <f t="shared" ref="CZ41:DA41" si="140">SUM(CZ38:CZ40)</f>
        <v>5</v>
      </c>
      <c r="DA41" s="26">
        <f t="shared" si="140"/>
        <v>2</v>
      </c>
      <c r="DB41" s="26">
        <f>SUM(DB38:DB40)</f>
        <v>5</v>
      </c>
      <c r="DC41" s="26">
        <f t="shared" ref="DC41:DD41" si="141">SUM(DC38:DC40)</f>
        <v>7</v>
      </c>
      <c r="DD41" s="26">
        <f t="shared" si="141"/>
        <v>2</v>
      </c>
      <c r="DE41" s="26">
        <f>SUM(DE38:DE40)</f>
        <v>2</v>
      </c>
      <c r="DF41" s="26">
        <f t="shared" ref="DF41:DG41" si="142">SUM(DF38:DF40)</f>
        <v>4</v>
      </c>
      <c r="DG41" s="26">
        <f t="shared" si="142"/>
        <v>3</v>
      </c>
      <c r="DH41" s="26">
        <f>SUM(DH38:DH40)</f>
        <v>3</v>
      </c>
      <c r="DI41" s="26">
        <f t="shared" ref="DI41:DJ41" si="143">SUM(DI38:DI40)</f>
        <v>6</v>
      </c>
      <c r="DJ41" s="26">
        <f t="shared" si="143"/>
        <v>5</v>
      </c>
      <c r="DK41" s="26">
        <f>SUM(DK38:DK40)</f>
        <v>5</v>
      </c>
      <c r="DL41" s="26">
        <f t="shared" ref="DL41:DM41" si="144">SUM(DL38:DL40)</f>
        <v>10</v>
      </c>
      <c r="DM41" s="26">
        <f t="shared" si="144"/>
        <v>6</v>
      </c>
      <c r="DN41" s="26">
        <f>SUM(DN38:DN40)</f>
        <v>7</v>
      </c>
      <c r="DO41" s="26">
        <f t="shared" ref="DO41:DP41" si="145">SUM(DO38:DO40)</f>
        <v>13</v>
      </c>
      <c r="DP41" s="26">
        <f t="shared" si="145"/>
        <v>4</v>
      </c>
      <c r="DQ41" s="26">
        <f>SUM(DQ38:DQ40)</f>
        <v>8</v>
      </c>
      <c r="DR41" s="26">
        <f t="shared" ref="DR41" si="146">SUM(DR38:DR40)</f>
        <v>12</v>
      </c>
      <c r="DS41" s="26">
        <f>SUM(DS38:DS40)</f>
        <v>5</v>
      </c>
      <c r="DT41" s="26">
        <f>SUM(DT38:DT40)</f>
        <v>7</v>
      </c>
      <c r="DU41" s="26">
        <f t="shared" ref="DU41" si="147">SUM(DU38:DU40)</f>
        <v>12</v>
      </c>
    </row>
    <row r="42" spans="1:125" ht="13.5" customHeight="1" x14ac:dyDescent="0.25">
      <c r="A42" s="16"/>
      <c r="C42" s="2" t="s">
        <v>116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34"/>
      <c r="AM42" s="55" t="s">
        <v>116</v>
      </c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2"/>
      <c r="DN42" s="52"/>
      <c r="DO42" s="52"/>
      <c r="DP42" s="52"/>
      <c r="DQ42" s="52"/>
      <c r="DR42" s="52"/>
      <c r="DS42" s="52"/>
      <c r="DT42" s="52"/>
      <c r="DU42" s="52"/>
    </row>
    <row r="43" spans="1:125" ht="13.5" customHeight="1" x14ac:dyDescent="0.2">
      <c r="A43" s="16"/>
      <c r="D43" s="1" t="s">
        <v>64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">
        <f>CT43</f>
        <v>194</v>
      </c>
      <c r="Z43" s="8">
        <f>CW43</f>
        <v>200</v>
      </c>
      <c r="AA43" s="8">
        <f>CZ43</f>
        <v>223</v>
      </c>
      <c r="AB43" s="8">
        <f>DC43</f>
        <v>206</v>
      </c>
      <c r="AC43" s="8">
        <f>DF43</f>
        <v>220</v>
      </c>
      <c r="AD43" s="8">
        <f>DI43</f>
        <v>232</v>
      </c>
      <c r="AE43" s="8">
        <f>DL43</f>
        <v>173</v>
      </c>
      <c r="AF43" s="8">
        <f>DO43</f>
        <v>222</v>
      </c>
      <c r="AG43" s="8">
        <f>DR43</f>
        <v>215</v>
      </c>
      <c r="AH43" s="8">
        <f>DU43</f>
        <v>183</v>
      </c>
      <c r="AI43" s="34"/>
      <c r="AK43" s="1" t="s">
        <v>64</v>
      </c>
      <c r="CT43" s="1">
        <v>194</v>
      </c>
      <c r="CW43" s="1">
        <v>200</v>
      </c>
      <c r="CZ43" s="1">
        <v>223</v>
      </c>
      <c r="DC43" s="1">
        <v>206</v>
      </c>
      <c r="DF43" s="1">
        <v>220</v>
      </c>
      <c r="DI43" s="1">
        <v>232</v>
      </c>
      <c r="DL43" s="1">
        <v>173</v>
      </c>
      <c r="DO43" s="1">
        <v>222</v>
      </c>
      <c r="DR43" s="1">
        <v>215</v>
      </c>
      <c r="DU43" s="1">
        <v>183</v>
      </c>
    </row>
    <row r="44" spans="1:125" ht="13.5" customHeight="1" x14ac:dyDescent="0.2">
      <c r="A44" s="16"/>
      <c r="D44" s="11" t="s">
        <v>117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>
        <f>CT44/CT43</f>
        <v>0.44329896907216493</v>
      </c>
      <c r="Z44" s="11">
        <f>CW44/CW43</f>
        <v>0.495</v>
      </c>
      <c r="AA44" s="11">
        <f>CZ44/CZ43</f>
        <v>0.452914798206278</v>
      </c>
      <c r="AB44" s="11">
        <f>DC44/DC43</f>
        <v>0.44660194174757284</v>
      </c>
      <c r="AC44" s="11">
        <f>DF44/DF43</f>
        <v>0.46363636363636362</v>
      </c>
      <c r="AD44" s="11">
        <f>DI44/DI43</f>
        <v>0.52586206896551724</v>
      </c>
      <c r="AE44" s="11">
        <f>DL44/DL43</f>
        <v>0.39884393063583817</v>
      </c>
      <c r="AF44" s="11">
        <f>DO44/DO43</f>
        <v>0.54504504504504503</v>
      </c>
      <c r="AG44" s="11">
        <f>DR44/DR43</f>
        <v>0.48372093023255813</v>
      </c>
      <c r="AH44" s="11">
        <f>DU44/DU43</f>
        <v>0.50819672131147542</v>
      </c>
      <c r="AI44" s="34"/>
      <c r="AK44" s="11" t="s">
        <v>117</v>
      </c>
      <c r="CT44" s="1">
        <v>86</v>
      </c>
      <c r="CW44" s="1">
        <v>99</v>
      </c>
      <c r="CZ44" s="1">
        <v>101</v>
      </c>
      <c r="DC44" s="1">
        <v>92</v>
      </c>
      <c r="DF44" s="1">
        <v>102</v>
      </c>
      <c r="DI44" s="1">
        <v>122</v>
      </c>
      <c r="DL44" s="1">
        <v>69</v>
      </c>
      <c r="DO44" s="1">
        <v>121</v>
      </c>
      <c r="DR44" s="1">
        <v>104</v>
      </c>
      <c r="DU44" s="1">
        <v>93</v>
      </c>
    </row>
    <row r="45" spans="1:125" ht="13.5" customHeight="1" thickBot="1" x14ac:dyDescent="0.25">
      <c r="A45" s="16"/>
      <c r="B45" s="3"/>
      <c r="C45" s="3"/>
      <c r="D45" s="3"/>
      <c r="E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I45" s="17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O45" s="14"/>
      <c r="BP45" s="14"/>
      <c r="BR45" s="14"/>
      <c r="BS45" s="14"/>
      <c r="BU45" s="14"/>
      <c r="BV45" s="14"/>
      <c r="BX45" s="14"/>
      <c r="BY45" s="14"/>
      <c r="CA45" s="14"/>
      <c r="CB45" s="14"/>
      <c r="CD45" s="14"/>
      <c r="CE45" s="14"/>
      <c r="CF45" s="26"/>
      <c r="CG45" s="26"/>
      <c r="CH45" s="26"/>
      <c r="CI45" s="26"/>
      <c r="CJ45" s="26"/>
      <c r="CK45" s="26"/>
      <c r="CM45" s="14"/>
      <c r="CN45" s="14"/>
    </row>
    <row r="46" spans="1:125" ht="13.5" customHeight="1" thickTop="1" x14ac:dyDescent="0.2">
      <c r="A46" s="16"/>
      <c r="B46" s="2"/>
      <c r="C46" s="2"/>
      <c r="D46" s="2"/>
      <c r="E46" s="2"/>
      <c r="O46" s="5" t="s">
        <v>69</v>
      </c>
      <c r="P46" s="5" t="s">
        <v>68</v>
      </c>
      <c r="Q46" s="5" t="s">
        <v>39</v>
      </c>
      <c r="R46" s="5" t="s">
        <v>38</v>
      </c>
      <c r="S46" s="5" t="s">
        <v>37</v>
      </c>
      <c r="T46" s="5" t="s">
        <v>36</v>
      </c>
      <c r="U46" s="5" t="s">
        <v>35</v>
      </c>
      <c r="V46" s="5" t="s">
        <v>33</v>
      </c>
      <c r="W46" s="5" t="s">
        <v>32</v>
      </c>
      <c r="X46" s="5" t="s">
        <v>31</v>
      </c>
      <c r="Y46" s="5" t="s">
        <v>30</v>
      </c>
      <c r="Z46" s="5" t="s">
        <v>29</v>
      </c>
      <c r="AA46" s="5" t="s">
        <v>28</v>
      </c>
      <c r="AB46" s="5" t="s">
        <v>27</v>
      </c>
      <c r="AC46" s="5" t="s">
        <v>89</v>
      </c>
      <c r="AD46" s="5" t="s">
        <v>95</v>
      </c>
      <c r="AE46" s="5" t="s">
        <v>98</v>
      </c>
      <c r="AF46" s="5" t="s">
        <v>101</v>
      </c>
      <c r="AI46" s="17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40"/>
      <c r="BD46" s="40"/>
      <c r="BE46" s="26"/>
      <c r="BF46" s="40"/>
      <c r="BG46" s="40"/>
      <c r="BH46" s="26"/>
      <c r="BI46" s="40"/>
      <c r="BJ46" s="40"/>
      <c r="BK46" s="26"/>
      <c r="BL46" s="40"/>
      <c r="BM46" s="40"/>
      <c r="BN46" s="55" t="s">
        <v>49</v>
      </c>
      <c r="BO46" s="55"/>
      <c r="BP46" s="55"/>
      <c r="BQ46" s="55" t="s">
        <v>50</v>
      </c>
      <c r="BR46" s="55"/>
      <c r="BS46" s="55"/>
      <c r="BT46" s="55" t="s">
        <v>51</v>
      </c>
      <c r="BU46" s="55"/>
      <c r="BV46" s="55"/>
      <c r="BW46" s="55" t="s">
        <v>52</v>
      </c>
      <c r="BX46" s="55"/>
      <c r="BY46" s="55"/>
      <c r="BZ46" s="55" t="s">
        <v>53</v>
      </c>
      <c r="CA46" s="55"/>
      <c r="CB46" s="55"/>
      <c r="CC46" s="55" t="s">
        <v>54</v>
      </c>
      <c r="CD46" s="55"/>
      <c r="CE46" s="55"/>
      <c r="CF46" s="55" t="s">
        <v>55</v>
      </c>
      <c r="CG46" s="55"/>
      <c r="CH46" s="55"/>
      <c r="CI46" s="55" t="s">
        <v>26</v>
      </c>
      <c r="CJ46" s="55"/>
      <c r="CK46" s="55"/>
      <c r="CL46" s="55" t="s">
        <v>90</v>
      </c>
      <c r="CM46" s="55"/>
      <c r="CN46" s="55"/>
      <c r="CO46" s="55" t="s">
        <v>96</v>
      </c>
      <c r="CP46" s="55"/>
      <c r="CQ46" s="55"/>
      <c r="CR46" s="55" t="s">
        <v>100</v>
      </c>
      <c r="CS46" s="55"/>
      <c r="CT46" s="55"/>
      <c r="CU46" s="55" t="s">
        <v>103</v>
      </c>
      <c r="CV46" s="55"/>
      <c r="CW46" s="55"/>
      <c r="CX46" s="55" t="s">
        <v>105</v>
      </c>
      <c r="CY46" s="55"/>
      <c r="CZ46" s="55"/>
      <c r="DA46" s="55" t="s">
        <v>107</v>
      </c>
      <c r="DB46" s="55"/>
      <c r="DC46" s="55"/>
      <c r="DD46" s="55" t="s">
        <v>111</v>
      </c>
      <c r="DE46" s="55"/>
      <c r="DF46" s="55"/>
      <c r="DG46" s="55" t="s">
        <v>114</v>
      </c>
      <c r="DH46" s="55"/>
      <c r="DI46" s="55"/>
      <c r="DJ46" s="55" t="s">
        <v>119</v>
      </c>
      <c r="DK46" s="55"/>
      <c r="DL46" s="55"/>
      <c r="DM46" s="55" t="s">
        <v>123</v>
      </c>
      <c r="DN46" s="55"/>
      <c r="DO46" s="55"/>
    </row>
    <row r="47" spans="1:125" ht="13.5" customHeight="1" x14ac:dyDescent="0.2">
      <c r="A47" s="16"/>
      <c r="B47" s="2"/>
      <c r="C47" s="2"/>
      <c r="D47" s="2"/>
      <c r="E47" s="2"/>
      <c r="O47" s="5" t="s">
        <v>34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  <c r="AD47" s="5" t="s">
        <v>34</v>
      </c>
      <c r="AE47" s="5" t="s">
        <v>34</v>
      </c>
      <c r="AF47" s="5" t="s">
        <v>34</v>
      </c>
      <c r="AI47" s="17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40"/>
      <c r="BD47" s="40"/>
      <c r="BE47" s="26"/>
      <c r="BF47" s="40"/>
      <c r="BG47" s="40"/>
      <c r="BH47" s="26"/>
      <c r="BI47" s="40"/>
      <c r="BJ47" s="40"/>
      <c r="BK47" s="26"/>
      <c r="BL47" s="40"/>
      <c r="BM47" s="40"/>
      <c r="BN47" s="55" t="s">
        <v>12</v>
      </c>
      <c r="BO47" s="55"/>
      <c r="BP47" s="55"/>
      <c r="BQ47" s="55" t="s">
        <v>13</v>
      </c>
      <c r="BR47" s="55"/>
      <c r="BS47" s="55"/>
      <c r="BT47" s="55" t="s">
        <v>14</v>
      </c>
      <c r="BU47" s="55"/>
      <c r="BV47" s="55"/>
      <c r="BW47" s="55" t="s">
        <v>15</v>
      </c>
      <c r="BX47" s="55"/>
      <c r="BY47" s="55"/>
      <c r="BZ47" s="55" t="s">
        <v>16</v>
      </c>
      <c r="CA47" s="55"/>
      <c r="CB47" s="55"/>
      <c r="CC47" s="55" t="s">
        <v>17</v>
      </c>
      <c r="CD47" s="55"/>
      <c r="CE47" s="55"/>
      <c r="CF47" s="55" t="s">
        <v>91</v>
      </c>
      <c r="CG47" s="55"/>
      <c r="CH47" s="55"/>
      <c r="CI47" s="55" t="s">
        <v>97</v>
      </c>
      <c r="CJ47" s="55"/>
      <c r="CK47" s="55"/>
      <c r="CL47" s="55" t="s">
        <v>99</v>
      </c>
      <c r="CM47" s="55"/>
      <c r="CN47" s="55"/>
      <c r="CO47" s="55" t="s">
        <v>102</v>
      </c>
      <c r="CP47" s="55"/>
      <c r="CQ47" s="55"/>
      <c r="CR47" s="55" t="s">
        <v>106</v>
      </c>
      <c r="CS47" s="55"/>
      <c r="CT47" s="55"/>
      <c r="CU47" s="55" t="s">
        <v>108</v>
      </c>
      <c r="CV47" s="55"/>
      <c r="CW47" s="55"/>
      <c r="CX47" s="55" t="s">
        <v>112</v>
      </c>
      <c r="CY47" s="55"/>
      <c r="CZ47" s="55"/>
      <c r="DA47" s="55" t="s">
        <v>115</v>
      </c>
      <c r="DB47" s="55"/>
      <c r="DC47" s="55"/>
      <c r="DD47" s="55" t="s">
        <v>120</v>
      </c>
      <c r="DE47" s="55"/>
      <c r="DF47" s="55"/>
      <c r="DG47" s="55" t="s">
        <v>124</v>
      </c>
      <c r="DH47" s="55"/>
      <c r="DI47" s="55"/>
      <c r="DJ47" s="55" t="s">
        <v>128</v>
      </c>
      <c r="DK47" s="55"/>
      <c r="DL47" s="55"/>
      <c r="DM47" s="55" t="s">
        <v>132</v>
      </c>
      <c r="DN47" s="55"/>
      <c r="DO47" s="55"/>
    </row>
    <row r="48" spans="1:125" ht="13.5" customHeight="1" x14ac:dyDescent="0.2">
      <c r="A48" s="16"/>
      <c r="B48" s="4"/>
      <c r="C48" s="4"/>
      <c r="D48" s="4"/>
      <c r="E48" s="4"/>
      <c r="O48" s="22" t="s">
        <v>32</v>
      </c>
      <c r="P48" s="22" t="s">
        <v>31</v>
      </c>
      <c r="Q48" s="22" t="s">
        <v>30</v>
      </c>
      <c r="R48" s="22" t="s">
        <v>29</v>
      </c>
      <c r="S48" s="22" t="s">
        <v>28</v>
      </c>
      <c r="T48" s="22" t="s">
        <v>27</v>
      </c>
      <c r="U48" s="22" t="s">
        <v>89</v>
      </c>
      <c r="V48" s="22" t="s">
        <v>95</v>
      </c>
      <c r="W48" s="22" t="s">
        <v>98</v>
      </c>
      <c r="X48" s="22" t="s">
        <v>101</v>
      </c>
      <c r="Y48" s="22" t="s">
        <v>104</v>
      </c>
      <c r="Z48" s="22" t="s">
        <v>109</v>
      </c>
      <c r="AA48" s="22" t="s">
        <v>110</v>
      </c>
      <c r="AB48" s="22" t="s">
        <v>113</v>
      </c>
      <c r="AC48" s="22" t="s">
        <v>118</v>
      </c>
      <c r="AD48" s="22" t="s">
        <v>125</v>
      </c>
      <c r="AE48" s="22" t="s">
        <v>126</v>
      </c>
      <c r="AF48" s="22" t="s">
        <v>126</v>
      </c>
      <c r="AI48" s="17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40"/>
      <c r="BD48" s="40"/>
      <c r="BE48" s="26"/>
      <c r="BF48" s="40"/>
      <c r="BG48" s="40"/>
      <c r="BH48" s="26"/>
      <c r="BI48" s="40"/>
      <c r="BJ48" s="40"/>
      <c r="BK48" s="26"/>
      <c r="BL48" s="40"/>
      <c r="BM48" s="40"/>
      <c r="BN48" s="5"/>
      <c r="BO48" s="5"/>
      <c r="BP48" s="5" t="s">
        <v>18</v>
      </c>
      <c r="BQ48" s="5"/>
      <c r="BR48" s="5"/>
      <c r="BS48" s="5" t="s">
        <v>18</v>
      </c>
      <c r="BT48" s="5"/>
      <c r="BU48" s="5"/>
      <c r="BV48" s="5" t="s">
        <v>18</v>
      </c>
      <c r="BW48" s="5"/>
      <c r="BX48" s="5"/>
      <c r="BY48" s="5" t="s">
        <v>18</v>
      </c>
      <c r="BZ48" s="5"/>
      <c r="CA48" s="5"/>
      <c r="CB48" s="5" t="s">
        <v>18</v>
      </c>
      <c r="CC48" s="5"/>
      <c r="CD48" s="5"/>
      <c r="CE48" s="5" t="s">
        <v>18</v>
      </c>
      <c r="CF48" s="5"/>
      <c r="CG48" s="5"/>
      <c r="CH48" s="5" t="s">
        <v>18</v>
      </c>
      <c r="CI48" s="5"/>
      <c r="CJ48" s="5"/>
      <c r="CK48" s="5" t="s">
        <v>18</v>
      </c>
      <c r="CL48" s="5"/>
      <c r="CM48" s="5"/>
      <c r="CN48" s="5" t="s">
        <v>18</v>
      </c>
      <c r="CQ48" s="5" t="s">
        <v>18</v>
      </c>
      <c r="CT48" s="5" t="s">
        <v>18</v>
      </c>
      <c r="CW48" s="5" t="s">
        <v>18</v>
      </c>
      <c r="CZ48" s="5" t="s">
        <v>18</v>
      </c>
      <c r="DC48" s="5" t="s">
        <v>18</v>
      </c>
      <c r="DF48" s="5" t="s">
        <v>18</v>
      </c>
      <c r="DI48" s="5" t="s">
        <v>18</v>
      </c>
      <c r="DL48" s="5" t="s">
        <v>18</v>
      </c>
      <c r="DM48" s="5"/>
      <c r="DN48" s="5"/>
      <c r="DO48" s="5" t="s">
        <v>18</v>
      </c>
    </row>
    <row r="49" spans="1:119" ht="13.5" customHeight="1" x14ac:dyDescent="0.2">
      <c r="A49" s="16"/>
      <c r="N49" s="36"/>
      <c r="AI49" s="32"/>
      <c r="AJ49" s="5"/>
      <c r="AK49" s="5"/>
      <c r="AL49" s="5"/>
      <c r="AM49" s="39"/>
      <c r="AN49" s="39"/>
      <c r="AO49" s="39"/>
      <c r="AP49" s="39"/>
      <c r="AQ49" s="39"/>
      <c r="AR49" s="39"/>
      <c r="AS49" s="39"/>
      <c r="AT49" s="39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O49" s="14"/>
      <c r="BP49" s="14"/>
      <c r="BR49" s="14"/>
      <c r="BS49" s="14"/>
      <c r="BU49" s="14"/>
      <c r="BV49" s="14"/>
      <c r="BX49" s="14"/>
      <c r="BY49" s="14"/>
      <c r="CA49" s="14"/>
      <c r="CB49" s="14"/>
      <c r="CD49" s="14"/>
      <c r="CE49" s="14"/>
      <c r="CF49" s="26"/>
      <c r="CG49" s="26"/>
      <c r="CH49" s="26"/>
      <c r="CI49" s="26"/>
      <c r="CJ49" s="26"/>
      <c r="CK49" s="26"/>
      <c r="CL49" s="26"/>
      <c r="CM49" s="26"/>
      <c r="CN49" s="26"/>
    </row>
    <row r="50" spans="1:119" ht="13.5" customHeight="1" x14ac:dyDescent="0.2">
      <c r="A50" s="16"/>
      <c r="B50" s="46" t="s">
        <v>22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17"/>
      <c r="AM50" s="39"/>
      <c r="AN50" s="39"/>
      <c r="AO50" s="39"/>
      <c r="AP50" s="39"/>
      <c r="AQ50" s="39"/>
      <c r="AR50" s="39"/>
      <c r="AS50" s="39"/>
      <c r="AT50" s="39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CF50" s="26"/>
      <c r="CG50" s="26"/>
      <c r="CH50" s="26"/>
      <c r="CI50" s="26"/>
      <c r="CJ50" s="26"/>
      <c r="CK50" s="26"/>
      <c r="CL50" s="26"/>
      <c r="CM50" s="26"/>
      <c r="CN50" s="26"/>
    </row>
    <row r="51" spans="1:119" ht="13.5" customHeight="1" x14ac:dyDescent="0.25">
      <c r="A51" s="16"/>
      <c r="C51" s="2" t="s">
        <v>19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31"/>
      <c r="AM51" s="55" t="s">
        <v>19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</row>
    <row r="52" spans="1:119" ht="13.5" customHeight="1" x14ac:dyDescent="0.2">
      <c r="A52" s="16"/>
      <c r="D52" s="1" t="s">
        <v>63</v>
      </c>
      <c r="H52" s="14"/>
      <c r="O52" s="8">
        <f>BP52</f>
        <v>496</v>
      </c>
      <c r="P52" s="8">
        <f>BS52</f>
        <v>515</v>
      </c>
      <c r="Q52" s="8">
        <f>BV52</f>
        <v>426</v>
      </c>
      <c r="R52" s="8">
        <f>BY52</f>
        <v>464</v>
      </c>
      <c r="S52" s="8">
        <f>CB52</f>
        <v>398</v>
      </c>
      <c r="T52" s="8">
        <f>CE52</f>
        <v>497</v>
      </c>
      <c r="U52" s="8">
        <f>CH52</f>
        <v>476</v>
      </c>
      <c r="V52" s="8">
        <f>CK52</f>
        <v>462</v>
      </c>
      <c r="W52" s="8">
        <f>CN52</f>
        <v>437</v>
      </c>
      <c r="X52" s="8">
        <f>CQ52</f>
        <v>494</v>
      </c>
      <c r="Y52" s="8">
        <f>CT52</f>
        <v>479</v>
      </c>
      <c r="Z52" s="8">
        <f>CW52</f>
        <v>477</v>
      </c>
      <c r="AA52" s="8">
        <f>CZ52</f>
        <v>530</v>
      </c>
      <c r="AB52" s="8">
        <f>DC52</f>
        <v>461</v>
      </c>
      <c r="AC52" s="8">
        <f>DF52</f>
        <v>496</v>
      </c>
      <c r="AD52" s="8">
        <f>DI52</f>
        <v>496</v>
      </c>
      <c r="AE52" s="8">
        <f>DL52</f>
        <v>411</v>
      </c>
      <c r="AF52" s="8">
        <f>DO52</f>
        <v>465</v>
      </c>
      <c r="AI52" s="17"/>
      <c r="AK52" s="1" t="s">
        <v>63</v>
      </c>
      <c r="BN52" s="26"/>
      <c r="BO52" s="26"/>
      <c r="BP52" s="26">
        <v>496</v>
      </c>
      <c r="BQ52" s="26"/>
      <c r="BR52" s="26"/>
      <c r="BS52" s="26">
        <v>515</v>
      </c>
      <c r="BT52" s="26"/>
      <c r="BU52" s="26"/>
      <c r="BV52" s="26">
        <v>426</v>
      </c>
      <c r="BW52" s="26"/>
      <c r="BX52" s="26"/>
      <c r="BY52" s="26">
        <v>464</v>
      </c>
      <c r="BZ52" s="26"/>
      <c r="CA52" s="26"/>
      <c r="CB52" s="26">
        <v>398</v>
      </c>
      <c r="CC52" s="26"/>
      <c r="CD52" s="26"/>
      <c r="CE52" s="26">
        <v>497</v>
      </c>
      <c r="CF52" s="26"/>
      <c r="CG52" s="26"/>
      <c r="CH52" s="26">
        <v>476</v>
      </c>
      <c r="CK52" s="26">
        <v>462</v>
      </c>
      <c r="CN52" s="26">
        <v>437</v>
      </c>
      <c r="CQ52" s="26">
        <v>494</v>
      </c>
      <c r="CT52" s="26">
        <v>479</v>
      </c>
      <c r="CW52" s="26">
        <v>477</v>
      </c>
      <c r="CZ52" s="26">
        <v>530</v>
      </c>
      <c r="DC52" s="26">
        <v>461</v>
      </c>
      <c r="DF52" s="26">
        <v>496</v>
      </c>
      <c r="DI52" s="26">
        <v>496</v>
      </c>
      <c r="DL52" s="26">
        <v>411</v>
      </c>
      <c r="DO52" s="26">
        <v>465</v>
      </c>
    </row>
    <row r="53" spans="1:119" ht="13.5" customHeight="1" x14ac:dyDescent="0.2">
      <c r="A53" s="16"/>
      <c r="D53" s="11" t="s">
        <v>58</v>
      </c>
      <c r="E53" s="1" t="s">
        <v>62</v>
      </c>
      <c r="H53" s="14"/>
      <c r="O53" s="13">
        <f>IF(BP52&gt;0,(BP53/BP52),"")</f>
        <v>5.4435483870967742E-2</v>
      </c>
      <c r="P53" s="13">
        <f>IF(BS52&gt;0,(BS53/BS52),"")</f>
        <v>4.2718446601941747E-2</v>
      </c>
      <c r="Q53" s="13">
        <f>IF(BV52&gt;0,(BV53/BV52),"")</f>
        <v>4.4600938967136149E-2</v>
      </c>
      <c r="R53" s="13">
        <f>IF(BY52&gt;0,(BY53/BY52),"")</f>
        <v>3.8793103448275863E-2</v>
      </c>
      <c r="S53" s="13">
        <f>IF(CB52&gt;0,(CB53/CB52),"")</f>
        <v>4.2713567839195977E-2</v>
      </c>
      <c r="T53" s="13">
        <f>IF(CE52&gt;0,(CE53/CE52),"")</f>
        <v>2.6156941649899398E-2</v>
      </c>
      <c r="U53" s="13">
        <f>CH53/CH$52</f>
        <v>5.6722689075630252E-2</v>
      </c>
      <c r="V53" s="13">
        <f>CK53/CK$52</f>
        <v>4.3290043290043288E-2</v>
      </c>
      <c r="W53" s="13">
        <f>CN53/CN$52</f>
        <v>4.3478260869565216E-2</v>
      </c>
      <c r="X53" s="13">
        <f>CQ53/CQ$52</f>
        <v>4.8582995951417005E-2</v>
      </c>
      <c r="Y53" s="13">
        <f>CT53/CT$52</f>
        <v>3.9665970772442591E-2</v>
      </c>
      <c r="Z53" s="13">
        <f>CW53/CW$52</f>
        <v>1.8867924528301886E-2</v>
      </c>
      <c r="AA53" s="13">
        <f>CZ53/CZ$52</f>
        <v>1.8867924528301886E-2</v>
      </c>
      <c r="AB53" s="13">
        <f>DC53/DC$52</f>
        <v>2.1691973969631236E-2</v>
      </c>
      <c r="AC53" s="13">
        <f>DF53/DF$52</f>
        <v>1.0080645161290322E-2</v>
      </c>
      <c r="AD53" s="13">
        <f>DI53/DI$52</f>
        <v>2.620967741935484E-2</v>
      </c>
      <c r="AE53" s="13">
        <f>DL53/DL$52</f>
        <v>2.9197080291970802E-2</v>
      </c>
      <c r="AF53" s="13">
        <f>DO53/DO$52</f>
        <v>2.1505376344086023E-2</v>
      </c>
      <c r="AI53" s="17"/>
      <c r="AK53" s="11" t="s">
        <v>58</v>
      </c>
      <c r="AL53" s="1" t="s">
        <v>62</v>
      </c>
      <c r="BN53" s="26"/>
      <c r="BO53" s="26"/>
      <c r="BP53" s="26">
        <v>27</v>
      </c>
      <c r="BQ53" s="26"/>
      <c r="BR53" s="26"/>
      <c r="BS53" s="26">
        <v>22</v>
      </c>
      <c r="BT53" s="26"/>
      <c r="BU53" s="26"/>
      <c r="BV53" s="26">
        <v>19</v>
      </c>
      <c r="BW53" s="26"/>
      <c r="BX53" s="26"/>
      <c r="BY53" s="26">
        <v>18</v>
      </c>
      <c r="BZ53" s="26"/>
      <c r="CA53" s="26"/>
      <c r="CB53" s="26">
        <v>17</v>
      </c>
      <c r="CC53" s="26"/>
      <c r="CD53" s="26"/>
      <c r="CE53" s="26">
        <v>13</v>
      </c>
      <c r="CF53" s="26"/>
      <c r="CG53" s="26"/>
      <c r="CH53" s="26">
        <v>27</v>
      </c>
      <c r="CK53" s="26">
        <v>20</v>
      </c>
      <c r="CN53" s="26">
        <v>19</v>
      </c>
      <c r="CQ53" s="26">
        <v>24</v>
      </c>
      <c r="CT53" s="26">
        <v>19</v>
      </c>
      <c r="CW53" s="26">
        <v>9</v>
      </c>
      <c r="CZ53" s="26">
        <v>10</v>
      </c>
      <c r="DC53" s="26">
        <v>10</v>
      </c>
      <c r="DF53" s="26">
        <v>5</v>
      </c>
      <c r="DI53" s="26">
        <v>13</v>
      </c>
      <c r="DL53" s="26">
        <v>12</v>
      </c>
      <c r="DO53" s="26">
        <v>10</v>
      </c>
    </row>
    <row r="54" spans="1:119" ht="13.5" customHeight="1" x14ac:dyDescent="0.2">
      <c r="A54" s="16"/>
      <c r="C54" s="2"/>
      <c r="O54" s="11">
        <f>IF(BP52&gt;0,(BP54/BP52),"")</f>
        <v>0.47983870967741937</v>
      </c>
      <c r="P54" s="11">
        <f>IF(BS52&gt;0,(BS54/BS52),"")</f>
        <v>0.47572815533980584</v>
      </c>
      <c r="Q54" s="11">
        <f>IF(BV52&gt;0,(BV54/BV52),"")</f>
        <v>0.50704225352112675</v>
      </c>
      <c r="R54" s="11">
        <f>IF(BY52&gt;0,(BY54/BY52),"")</f>
        <v>0.45043103448275862</v>
      </c>
      <c r="S54" s="11">
        <f>IF(CB52&gt;0,(CB54/CB52),"")</f>
        <v>0.47236180904522612</v>
      </c>
      <c r="T54" s="11">
        <f>IF(CE52&gt;0,(CE54/CE52),"")</f>
        <v>0.53118712273641855</v>
      </c>
      <c r="U54" s="11">
        <f>CH54/CH$52</f>
        <v>0.52310924369747902</v>
      </c>
      <c r="V54" s="11">
        <f>CK54/CK$52</f>
        <v>0.5</v>
      </c>
      <c r="W54" s="11">
        <f>CN54/CN$52</f>
        <v>0.459954233409611</v>
      </c>
      <c r="X54" s="11">
        <f>CQ54/CQ$52</f>
        <v>0.45951417004048584</v>
      </c>
      <c r="Y54" s="11">
        <f>CT54/CT$52</f>
        <v>0.57202505219206679</v>
      </c>
      <c r="Z54" s="11">
        <f>CW54/CW$52</f>
        <v>0.5765199161425576</v>
      </c>
      <c r="AA54" s="11">
        <f>CZ54/CZ$52</f>
        <v>0.53962264150943395</v>
      </c>
      <c r="AB54" s="11">
        <f>DC54/DC$52</f>
        <v>0.54229934924078094</v>
      </c>
      <c r="AC54" s="11">
        <f>DF54/DF$52</f>
        <v>0.57258064516129037</v>
      </c>
      <c r="AD54" s="11">
        <f>DI54/DI$52</f>
        <v>0.60282258064516125</v>
      </c>
      <c r="AE54" s="11">
        <f>DL54/DL$52</f>
        <v>0.54501216545012166</v>
      </c>
      <c r="AF54" s="11">
        <f>DO54/DO$52</f>
        <v>0.59139784946236562</v>
      </c>
      <c r="AI54" s="17"/>
      <c r="AL54" s="5" t="s">
        <v>88</v>
      </c>
      <c r="AS54" s="55"/>
      <c r="AT54" s="55"/>
      <c r="AU54" s="55"/>
      <c r="BN54" s="26"/>
      <c r="BO54" s="26"/>
      <c r="BP54" s="26">
        <f>BP17+BP53</f>
        <v>238</v>
      </c>
      <c r="BQ54" s="26"/>
      <c r="BR54" s="26"/>
      <c r="BS54" s="26">
        <f>BS17+BS53</f>
        <v>245</v>
      </c>
      <c r="BT54" s="26"/>
      <c r="BU54" s="26"/>
      <c r="BV54" s="26">
        <f>BV17+BV53</f>
        <v>216</v>
      </c>
      <c r="BW54" s="26"/>
      <c r="BX54" s="26"/>
      <c r="BY54" s="26">
        <f>BY17+BY53</f>
        <v>209</v>
      </c>
      <c r="BZ54" s="26"/>
      <c r="CA54" s="26"/>
      <c r="CB54" s="26">
        <f>CB17+CB53</f>
        <v>188</v>
      </c>
      <c r="CC54" s="26"/>
      <c r="CD54" s="26"/>
      <c r="CE54" s="26">
        <f>CE17+CE53</f>
        <v>264</v>
      </c>
      <c r="CF54" s="26"/>
      <c r="CG54" s="26"/>
      <c r="CH54" s="26">
        <f>CH17+CH53</f>
        <v>249</v>
      </c>
      <c r="CK54" s="26">
        <f>CK17+CK53</f>
        <v>231</v>
      </c>
      <c r="CN54" s="26">
        <f>CN17+CN53</f>
        <v>201</v>
      </c>
      <c r="CQ54" s="26">
        <f>CQ17+CQ53</f>
        <v>227</v>
      </c>
      <c r="CT54" s="26">
        <f>CT17+CT53</f>
        <v>274</v>
      </c>
      <c r="CW54" s="26">
        <f>CW17+CW53</f>
        <v>275</v>
      </c>
      <c r="CZ54" s="26">
        <f>CZ17+CZ53</f>
        <v>286</v>
      </c>
      <c r="DC54" s="26">
        <f>DC17+DC53</f>
        <v>250</v>
      </c>
      <c r="DF54" s="26">
        <f>DF17+DF53</f>
        <v>284</v>
      </c>
      <c r="DI54" s="26">
        <f>DI17+DI53</f>
        <v>299</v>
      </c>
      <c r="DL54" s="26">
        <f>DL17+DL53</f>
        <v>224</v>
      </c>
      <c r="DO54" s="26">
        <f>DO17+DO53</f>
        <v>275</v>
      </c>
    </row>
    <row r="55" spans="1:119" ht="13.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7"/>
      <c r="AS55" s="11"/>
    </row>
    <row r="56" spans="1:119" ht="13.5" customHeight="1" x14ac:dyDescent="0.2">
      <c r="A56" s="16"/>
      <c r="AI56" s="17"/>
      <c r="AS56" s="15"/>
      <c r="AT56" s="5"/>
    </row>
    <row r="57" spans="1:119" ht="13.5" customHeight="1" x14ac:dyDescent="0.25">
      <c r="A57" s="16"/>
      <c r="B57" s="50" t="s">
        <v>65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2"/>
      <c r="AB57" s="52"/>
      <c r="AC57" s="52"/>
      <c r="AI57" s="17"/>
      <c r="AS57" s="15"/>
      <c r="AT57" s="5"/>
    </row>
    <row r="58" spans="1:119" ht="13.5" hidden="1" customHeight="1" x14ac:dyDescent="0.2">
      <c r="A58" s="16"/>
      <c r="B58" s="1" t="s">
        <v>67</v>
      </c>
      <c r="AI58" s="17"/>
      <c r="AM58" s="6"/>
      <c r="AN58" s="6"/>
      <c r="AO58" s="6"/>
      <c r="AP58" s="6"/>
      <c r="AQ58" s="6"/>
      <c r="AR58" s="6"/>
      <c r="AS58" s="6"/>
      <c r="AT58" s="6"/>
    </row>
    <row r="59" spans="1:119" ht="13.5" customHeight="1" x14ac:dyDescent="0.25">
      <c r="A59" s="19"/>
      <c r="B59" s="53" t="s">
        <v>66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4"/>
      <c r="AC59" s="54"/>
      <c r="AD59" s="22"/>
      <c r="AE59" s="22"/>
      <c r="AF59" s="22"/>
      <c r="AG59" s="22"/>
      <c r="AH59" s="22" t="s">
        <v>133</v>
      </c>
      <c r="AI59" s="44"/>
    </row>
  </sheetData>
  <mergeCells count="103">
    <mergeCell ref="BZ7:CB7"/>
    <mergeCell ref="BQ7:BS7"/>
    <mergeCell ref="CO8:CQ8"/>
    <mergeCell ref="DD8:DF8"/>
    <mergeCell ref="AS8:AU8"/>
    <mergeCell ref="CC7:CE7"/>
    <mergeCell ref="AV8:AX8"/>
    <mergeCell ref="AY8:BA8"/>
    <mergeCell ref="BH8:BJ8"/>
    <mergeCell ref="BK8:BM8"/>
    <mergeCell ref="BB8:BD8"/>
    <mergeCell ref="BN8:BP8"/>
    <mergeCell ref="BQ8:BS8"/>
    <mergeCell ref="DP7:DR7"/>
    <mergeCell ref="DP8:DR8"/>
    <mergeCell ref="DG7:DI7"/>
    <mergeCell ref="DG8:DI8"/>
    <mergeCell ref="DA7:DC7"/>
    <mergeCell ref="DA8:DC8"/>
    <mergeCell ref="DM7:DO7"/>
    <mergeCell ref="DM8:DO8"/>
    <mergeCell ref="DG46:DI46"/>
    <mergeCell ref="DD46:DF46"/>
    <mergeCell ref="DA46:DC46"/>
    <mergeCell ref="A2:AI2"/>
    <mergeCell ref="BH7:BJ7"/>
    <mergeCell ref="BK7:BM7"/>
    <mergeCell ref="BN7:BP7"/>
    <mergeCell ref="AP7:AR7"/>
    <mergeCell ref="AS7:AU7"/>
    <mergeCell ref="AV7:AX7"/>
    <mergeCell ref="AY7:BA7"/>
    <mergeCell ref="BB7:BD7"/>
    <mergeCell ref="BE7:BG7"/>
    <mergeCell ref="AM7:AO7"/>
    <mergeCell ref="DJ7:DL7"/>
    <mergeCell ref="DJ8:DL8"/>
    <mergeCell ref="BN47:BP47"/>
    <mergeCell ref="BQ47:BS47"/>
    <mergeCell ref="BT47:BV47"/>
    <mergeCell ref="BW47:BY47"/>
    <mergeCell ref="BZ47:CB47"/>
    <mergeCell ref="BT46:BV46"/>
    <mergeCell ref="BW46:BY46"/>
    <mergeCell ref="BZ46:CB46"/>
    <mergeCell ref="BT8:BV8"/>
    <mergeCell ref="BZ8:CB8"/>
    <mergeCell ref="CC46:CE46"/>
    <mergeCell ref="CI8:CK8"/>
    <mergeCell ref="CF46:CH46"/>
    <mergeCell ref="CF8:CH8"/>
    <mergeCell ref="DJ46:DL46"/>
    <mergeCell ref="CU8:CW8"/>
    <mergeCell ref="BN46:BP46"/>
    <mergeCell ref="CX46:CZ46"/>
    <mergeCell ref="CX8:CZ8"/>
    <mergeCell ref="CI7:CK7"/>
    <mergeCell ref="BT7:BV7"/>
    <mergeCell ref="BW7:BY7"/>
    <mergeCell ref="AS54:AU54"/>
    <mergeCell ref="CI46:CK46"/>
    <mergeCell ref="CO46:CQ46"/>
    <mergeCell ref="BQ46:BS46"/>
    <mergeCell ref="B57:AC57"/>
    <mergeCell ref="B59:AC59"/>
    <mergeCell ref="AM8:AO8"/>
    <mergeCell ref="AP8:AR8"/>
    <mergeCell ref="DG47:DI47"/>
    <mergeCell ref="CX47:CZ47"/>
    <mergeCell ref="CR46:CT46"/>
    <mergeCell ref="CR47:CT47"/>
    <mergeCell ref="CC47:CE47"/>
    <mergeCell ref="CI47:CK47"/>
    <mergeCell ref="CL46:CN46"/>
    <mergeCell ref="CO47:CQ47"/>
    <mergeCell ref="CL47:CN47"/>
    <mergeCell ref="CF47:CH47"/>
    <mergeCell ref="CU46:CW46"/>
    <mergeCell ref="CU47:CW47"/>
    <mergeCell ref="DS7:DU7"/>
    <mergeCell ref="DS8:DU8"/>
    <mergeCell ref="DM46:DO46"/>
    <mergeCell ref="DM47:DO47"/>
    <mergeCell ref="AM51:DO51"/>
    <mergeCell ref="AM42:DU42"/>
    <mergeCell ref="AM36:DU36"/>
    <mergeCell ref="AM30:DU30"/>
    <mergeCell ref="AM12:DU12"/>
    <mergeCell ref="DA47:DC47"/>
    <mergeCell ref="DD47:DF47"/>
    <mergeCell ref="CU7:CW7"/>
    <mergeCell ref="DD7:DF7"/>
    <mergeCell ref="CX7:CZ7"/>
    <mergeCell ref="DJ47:DL47"/>
    <mergeCell ref="CR7:CT7"/>
    <mergeCell ref="CR8:CT8"/>
    <mergeCell ref="CL8:CN8"/>
    <mergeCell ref="CL7:CN7"/>
    <mergeCell ref="CO7:CQ7"/>
    <mergeCell ref="BE8:BG8"/>
    <mergeCell ref="CC8:CE8"/>
    <mergeCell ref="BW8:BY8"/>
    <mergeCell ref="CF7:CH7"/>
  </mergeCells>
  <hyperlinks>
    <hyperlink ref="B59:Q59" r:id="rId1" display="Source: IPEDS Graduation Rates 200 Survey (GR200)" xr:uid="{FF7252BA-D175-410B-A2FA-C7E8807EFE9E}"/>
    <hyperlink ref="B57:P57" r:id="rId2" display="Source: IPEDS Graduation Rate Survey (GRS)" xr:uid="{93F0F611-E7E5-415D-ADB3-05EB9A143F63}"/>
    <hyperlink ref="B57:W57" r:id="rId3" display="Source: IPEDS GRS, Graduation Rate Survey" xr:uid="{355863C5-F2E0-4596-A737-1497EF4D86C6}"/>
    <hyperlink ref="B59:W59" r:id="rId4" display="Source: IPEDS GR200, Graduation Rates 200 Survey" xr:uid="{E0199227-5B6A-4763-9F5B-C479B247D479}"/>
    <hyperlink ref="B57:Y57" r:id="rId5" display="Source: IPEDS GRS, Graduation Rate Survey" xr:uid="{F5B9BE69-A4F5-45E1-9164-454C8A362873}"/>
    <hyperlink ref="B59:Y59" r:id="rId6" display="Source: IPEDS GR200, Graduation Rates 200 Survey" xr:uid="{FBDB0E4B-3890-40F2-9A99-B7F8DD40C1D6}"/>
    <hyperlink ref="B57:Z57" r:id="rId7" display="Source: IPEDS GRS, Graduation Rate Survey" xr:uid="{C936A55E-CEDB-45DE-BB4B-D60C56650197}"/>
    <hyperlink ref="B59:Z59" r:id="rId8" display="Source: IPEDS GR200, Graduation Rates 200 Survey" xr:uid="{79D1CA2F-FF7C-44BD-B28D-387423943221}"/>
  </hyperlinks>
  <printOptions horizontalCentered="1"/>
  <pageMargins left="0.7" right="0.45" top="0.5" bottom="0.5" header="0.3" footer="0.3"/>
  <pageSetup scale="93" orientation="portrait" r:id="rId9"/>
  <ignoredErrors>
    <ignoredError sqref="AM17:CK17 CL17:CM17 CO17:CQ17 CR17:CS17 CU17:CV17 CX17:CY17 DA17:DB17 DD17:DE17 DG17:DH17 DJ17:DK17 CL35:CM35 CO35:DC35 DD35:DE35 CL41:DE41 DG35:DL35 DG41:DL41 CC35:CJ35 CD41:CJ41 BQ35:CA35 BQ41:CA41 BE35:BO35 BE41:BO41 AV35:BC35 AV41:BC41 DN17 DN35 DM41:DN41 DP17:DQ17 DP35:DQ35 DP41:DQ41 DT17 DS35:DT35 DS41:DT41" formulaRange="1"/>
    <ignoredError sqref="AD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UM System</vt:lpstr>
      <vt:lpstr>MU</vt:lpstr>
      <vt:lpstr>UMKC</vt:lpstr>
      <vt:lpstr>S&amp;T</vt:lpstr>
      <vt:lpstr>UMSL</vt:lpstr>
      <vt:lpstr>MU!Print_Area</vt:lpstr>
      <vt:lpstr>'S&amp;T'!Print_Area</vt:lpstr>
      <vt:lpstr>'UM System'!Print_Area</vt:lpstr>
      <vt:lpstr>UMKC!Print_Area</vt:lpstr>
      <vt:lpstr>UMSL!Print_Area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2023-03-13T20:09:23Z</cp:lastPrinted>
  <dcterms:created xsi:type="dcterms:W3CDTF">2015-01-20T20:35:07Z</dcterms:created>
  <dcterms:modified xsi:type="dcterms:W3CDTF">2026-02-09T15:46:52Z</dcterms:modified>
</cp:coreProperties>
</file>