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E1412FA0-A33F-43E2-99AA-80F07B270DAF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24" i="5" l="1"/>
  <c r="BI148" i="2"/>
  <c r="BI101" i="5"/>
  <c r="BI100" i="5"/>
  <c r="BI140" i="2"/>
  <c r="BI60" i="2"/>
  <c r="BH60" i="2"/>
  <c r="BI62" i="5"/>
  <c r="BI147" i="2"/>
  <c r="BI41" i="2"/>
  <c r="BH41" i="2"/>
  <c r="BI46" i="5"/>
  <c r="BI28" i="2"/>
  <c r="BH28" i="2"/>
  <c r="BI143" i="4"/>
  <c r="BI196" i="1"/>
  <c r="BI26" i="5"/>
  <c r="BI185" i="1"/>
  <c r="BI28" i="1"/>
  <c r="BH28" i="1"/>
  <c r="BI100" i="3"/>
  <c r="BI134" i="4" l="1"/>
  <c r="BD71" i="4"/>
  <c r="BI71" i="4"/>
  <c r="BI191" i="1"/>
  <c r="BI190" i="1"/>
  <c r="BI189" i="1"/>
  <c r="BI188" i="1"/>
  <c r="BI187" i="1"/>
  <c r="BI186" i="1"/>
  <c r="BI123" i="5"/>
  <c r="BH123" i="5"/>
  <c r="BG123" i="5"/>
  <c r="BF123" i="5"/>
  <c r="BE123" i="5"/>
  <c r="BD123" i="5"/>
  <c r="BC134" i="4"/>
  <c r="BC132" i="4"/>
  <c r="BI132" i="4"/>
  <c r="BD132" i="4"/>
  <c r="BI192" i="1" l="1"/>
  <c r="BI65" i="5"/>
  <c r="BH65" i="5"/>
  <c r="BI141" i="4"/>
  <c r="BH171" i="5"/>
  <c r="BI171" i="5"/>
  <c r="BH152" i="5"/>
  <c r="BI152" i="5"/>
  <c r="BH145" i="5"/>
  <c r="BI145" i="5"/>
  <c r="BH19" i="5"/>
  <c r="BI19" i="5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BF87" i="3"/>
  <c r="BE87" i="3"/>
  <c r="BD87" i="3"/>
  <c r="BC87" i="3"/>
  <c r="BG87" i="3"/>
  <c r="BH100" i="3"/>
  <c r="BH87" i="3"/>
  <c r="BI87" i="3"/>
  <c r="BH81" i="3"/>
  <c r="BI81" i="3"/>
  <c r="BH108" i="3"/>
  <c r="BI108" i="3"/>
  <c r="BH75" i="3"/>
  <c r="BI75" i="3"/>
  <c r="BF13" i="3"/>
  <c r="BG13" i="3"/>
  <c r="BH13" i="3"/>
  <c r="BI13" i="3"/>
  <c r="BH141" i="4"/>
  <c r="BG133" i="4"/>
  <c r="BH132" i="4"/>
  <c r="BI204" i="5"/>
  <c r="BI203" i="5"/>
  <c r="BI202" i="5"/>
  <c r="BI201" i="5"/>
  <c r="BI200" i="5"/>
  <c r="BI197" i="5"/>
  <c r="BI196" i="5"/>
  <c r="BI195" i="5"/>
  <c r="BI194" i="5"/>
  <c r="BI193" i="5"/>
  <c r="BI190" i="5"/>
  <c r="BI189" i="5"/>
  <c r="BI188" i="5"/>
  <c r="BI187" i="5"/>
  <c r="BI186" i="5"/>
  <c r="BI185" i="5"/>
  <c r="BI182" i="5"/>
  <c r="BI181" i="5"/>
  <c r="BI180" i="5"/>
  <c r="BI179" i="5"/>
  <c r="BI178" i="5"/>
  <c r="BI175" i="5"/>
  <c r="BI174" i="5"/>
  <c r="BI173" i="5"/>
  <c r="BI172" i="5"/>
  <c r="BI168" i="5"/>
  <c r="BI167" i="5"/>
  <c r="BI166" i="5"/>
  <c r="BI165" i="5"/>
  <c r="BI161" i="5"/>
  <c r="BI163" i="5" s="1"/>
  <c r="BI157" i="5"/>
  <c r="BI156" i="5"/>
  <c r="BI155" i="5"/>
  <c r="BI154" i="5"/>
  <c r="BI153" i="5"/>
  <c r="BI149" i="5"/>
  <c r="BI148" i="5"/>
  <c r="BI147" i="5"/>
  <c r="BI146" i="5"/>
  <c r="BI142" i="5"/>
  <c r="BI141" i="5"/>
  <c r="BI139" i="5"/>
  <c r="BI138" i="5"/>
  <c r="BI134" i="5"/>
  <c r="BI133" i="5"/>
  <c r="BI132" i="5"/>
  <c r="BI131" i="5"/>
  <c r="BI128" i="5"/>
  <c r="BI127" i="5"/>
  <c r="BI126" i="5"/>
  <c r="BI125" i="5"/>
  <c r="BI124" i="5"/>
  <c r="BI118" i="5"/>
  <c r="BI117" i="5"/>
  <c r="BI116" i="5"/>
  <c r="BI115" i="5"/>
  <c r="BI114" i="5"/>
  <c r="BI111" i="5"/>
  <c r="BI110" i="5"/>
  <c r="BI109" i="5"/>
  <c r="BI108" i="5"/>
  <c r="BI107" i="5"/>
  <c r="BI104" i="5"/>
  <c r="BI98" i="5"/>
  <c r="BI95" i="5"/>
  <c r="BI94" i="5"/>
  <c r="BI93" i="5"/>
  <c r="BI92" i="5"/>
  <c r="BI91" i="5"/>
  <c r="BI88" i="5"/>
  <c r="BI87" i="5"/>
  <c r="BI86" i="5"/>
  <c r="BI82" i="5"/>
  <c r="BI81" i="5"/>
  <c r="BI80" i="5"/>
  <c r="BI79" i="5"/>
  <c r="BI78" i="5"/>
  <c r="BI75" i="5"/>
  <c r="BI74" i="5"/>
  <c r="BI73" i="5"/>
  <c r="BI70" i="5"/>
  <c r="BI69" i="5"/>
  <c r="BI67" i="5"/>
  <c r="BI66" i="5"/>
  <c r="BI61" i="5"/>
  <c r="BI59" i="5"/>
  <c r="BI58" i="5"/>
  <c r="BI57" i="5"/>
  <c r="BI54" i="5"/>
  <c r="BI53" i="5"/>
  <c r="BI52" i="5"/>
  <c r="BI51" i="5"/>
  <c r="BI50" i="5"/>
  <c r="BI49" i="5"/>
  <c r="BI45" i="5"/>
  <c r="BI44" i="5"/>
  <c r="BI43" i="5"/>
  <c r="BI42" i="5"/>
  <c r="BI39" i="5"/>
  <c r="BI38" i="5"/>
  <c r="BI37" i="5"/>
  <c r="BI36" i="5"/>
  <c r="BI35" i="5"/>
  <c r="BI32" i="5"/>
  <c r="BI31" i="5"/>
  <c r="BI30" i="5"/>
  <c r="BI27" i="5"/>
  <c r="BI28" i="5" s="1"/>
  <c r="BI23" i="5"/>
  <c r="BI22" i="5"/>
  <c r="BI21" i="5"/>
  <c r="BI20" i="5"/>
  <c r="BI16" i="5"/>
  <c r="BI15" i="5"/>
  <c r="BI14" i="5"/>
  <c r="BI13" i="5"/>
  <c r="BI12" i="5"/>
  <c r="BI11" i="5"/>
  <c r="BI145" i="4"/>
  <c r="BI144" i="4"/>
  <c r="BI142" i="4"/>
  <c r="BI138" i="4"/>
  <c r="BI137" i="4"/>
  <c r="BI136" i="4"/>
  <c r="BI135" i="4"/>
  <c r="BI133" i="4"/>
  <c r="BI128" i="4"/>
  <c r="BI123" i="4"/>
  <c r="BI116" i="4"/>
  <c r="BI107" i="4"/>
  <c r="BI100" i="4"/>
  <c r="BI91" i="4"/>
  <c r="BI83" i="4"/>
  <c r="BI77" i="4"/>
  <c r="BI63" i="4"/>
  <c r="BI56" i="4"/>
  <c r="BI47" i="4"/>
  <c r="BI39" i="4"/>
  <c r="BI33" i="4"/>
  <c r="BI26" i="4"/>
  <c r="BI20" i="4"/>
  <c r="BI14" i="4"/>
  <c r="BI113" i="3"/>
  <c r="BI112" i="3"/>
  <c r="BI110" i="3"/>
  <c r="BI109" i="3"/>
  <c r="BI105" i="3"/>
  <c r="BI104" i="3"/>
  <c r="BI102" i="3"/>
  <c r="BI101" i="3"/>
  <c r="BI96" i="3"/>
  <c r="BI92" i="3"/>
  <c r="BI68" i="3"/>
  <c r="BI64" i="3"/>
  <c r="BI59" i="3"/>
  <c r="BI53" i="3"/>
  <c r="BI46" i="3"/>
  <c r="BI40" i="3"/>
  <c r="BI33" i="3"/>
  <c r="BI25" i="3"/>
  <c r="BI21" i="3"/>
  <c r="BI146" i="2"/>
  <c r="BI144" i="2"/>
  <c r="BI141" i="2"/>
  <c r="BI139" i="2"/>
  <c r="BI138" i="2"/>
  <c r="BI137" i="2"/>
  <c r="BI136" i="2"/>
  <c r="BI135" i="2"/>
  <c r="BI131" i="2"/>
  <c r="BI127" i="2"/>
  <c r="BI120" i="2"/>
  <c r="BI113" i="2"/>
  <c r="BI106" i="2"/>
  <c r="BI100" i="2"/>
  <c r="BI92" i="2"/>
  <c r="BI86" i="2"/>
  <c r="BI81" i="2"/>
  <c r="BI77" i="2"/>
  <c r="BI70" i="2"/>
  <c r="BI65" i="2"/>
  <c r="BI55" i="2"/>
  <c r="BI50" i="2"/>
  <c r="BI45" i="2"/>
  <c r="BI35" i="2"/>
  <c r="BI199" i="1"/>
  <c r="BI225" i="5" s="1"/>
  <c r="BI198" i="1"/>
  <c r="BI197" i="1"/>
  <c r="BI195" i="1"/>
  <c r="BI194" i="1"/>
  <c r="BI219" i="5" s="1"/>
  <c r="BI181" i="1"/>
  <c r="BI176" i="1"/>
  <c r="BI169" i="1"/>
  <c r="BI161" i="1"/>
  <c r="BI154" i="1"/>
  <c r="BI147" i="1"/>
  <c r="BI141" i="1"/>
  <c r="BI134" i="1"/>
  <c r="BI127" i="1"/>
  <c r="BI121" i="1"/>
  <c r="BI114" i="1"/>
  <c r="BI106" i="1"/>
  <c r="BI99" i="1"/>
  <c r="BI86" i="1"/>
  <c r="BI79" i="1"/>
  <c r="BI73" i="1"/>
  <c r="BI66" i="1"/>
  <c r="BI61" i="1"/>
  <c r="BI54" i="1"/>
  <c r="BI47" i="1"/>
  <c r="BI40" i="1"/>
  <c r="BI33" i="1"/>
  <c r="BI24" i="1"/>
  <c r="BI17" i="1"/>
  <c r="BH137" i="2"/>
  <c r="BG137" i="2"/>
  <c r="BF137" i="2"/>
  <c r="BH154" i="5"/>
  <c r="BG154" i="5"/>
  <c r="BF154" i="5"/>
  <c r="BH81" i="2"/>
  <c r="BG81" i="2"/>
  <c r="BF81" i="2"/>
  <c r="BH135" i="2"/>
  <c r="BG135" i="2"/>
  <c r="BH77" i="2"/>
  <c r="BG77" i="2"/>
  <c r="BH109" i="5"/>
  <c r="BG109" i="5"/>
  <c r="BF109" i="5"/>
  <c r="BH143" i="4"/>
  <c r="BH134" i="4"/>
  <c r="BH133" i="4"/>
  <c r="BH138" i="2"/>
  <c r="BG138" i="2"/>
  <c r="BG60" i="2"/>
  <c r="BF50" i="2"/>
  <c r="BG50" i="2"/>
  <c r="BH50" i="2"/>
  <c r="BH136" i="2"/>
  <c r="BG136" i="2"/>
  <c r="BF136" i="2"/>
  <c r="BG133" i="5"/>
  <c r="BH133" i="5"/>
  <c r="BH98" i="5"/>
  <c r="BH101" i="5" s="1"/>
  <c r="BH27" i="5"/>
  <c r="BH28" i="5" s="1"/>
  <c r="BH196" i="1"/>
  <c r="BG187" i="1"/>
  <c r="BH187" i="1"/>
  <c r="BH185" i="1"/>
  <c r="BH114" i="1"/>
  <c r="BH186" i="1"/>
  <c r="BF20" i="5"/>
  <c r="BG20" i="5"/>
  <c r="BH20" i="5"/>
  <c r="BH37" i="5"/>
  <c r="BH147" i="5"/>
  <c r="BH110" i="3"/>
  <c r="BH102" i="3"/>
  <c r="BH93" i="5"/>
  <c r="BI215" i="5" l="1"/>
  <c r="BI209" i="5"/>
  <c r="BI33" i="5"/>
  <c r="BI89" i="5"/>
  <c r="BI76" i="5"/>
  <c r="BI71" i="5"/>
  <c r="BI216" i="5"/>
  <c r="BI83" i="5"/>
  <c r="BI17" i="5"/>
  <c r="BI221" i="5"/>
  <c r="BI112" i="5"/>
  <c r="BI223" i="5"/>
  <c r="BI220" i="5"/>
  <c r="BI205" i="5"/>
  <c r="BI198" i="5"/>
  <c r="BI191" i="5"/>
  <c r="BI183" i="5"/>
  <c r="BI176" i="5"/>
  <c r="BI169" i="5"/>
  <c r="BI158" i="5"/>
  <c r="BI150" i="5"/>
  <c r="BI143" i="5"/>
  <c r="BI136" i="5"/>
  <c r="BI129" i="5"/>
  <c r="BI119" i="5"/>
  <c r="BI96" i="5"/>
  <c r="BI63" i="5"/>
  <c r="BI214" i="5"/>
  <c r="BI55" i="5"/>
  <c r="BI146" i="4"/>
  <c r="BI47" i="5"/>
  <c r="BI213" i="5"/>
  <c r="BI40" i="5"/>
  <c r="BI211" i="5"/>
  <c r="BI210" i="5"/>
  <c r="BI24" i="5"/>
  <c r="BI200" i="1"/>
  <c r="BI142" i="2"/>
  <c r="BI106" i="3"/>
  <c r="BI114" i="3"/>
  <c r="BI139" i="4"/>
  <c r="BF109" i="3"/>
  <c r="BG109" i="3"/>
  <c r="BH109" i="3"/>
  <c r="BF101" i="3"/>
  <c r="BG101" i="3"/>
  <c r="BH101" i="3"/>
  <c r="BI226" i="5" l="1"/>
  <c r="BI217" i="5"/>
  <c r="BH67" i="5"/>
  <c r="BH204" i="5"/>
  <c r="BH203" i="5"/>
  <c r="BH202" i="5"/>
  <c r="BH201" i="5"/>
  <c r="BH200" i="5"/>
  <c r="BH197" i="5"/>
  <c r="BH196" i="5"/>
  <c r="BH195" i="5"/>
  <c r="BH194" i="5"/>
  <c r="BH193" i="5"/>
  <c r="BH190" i="5"/>
  <c r="BH189" i="5"/>
  <c r="BH188" i="5"/>
  <c r="BH187" i="5"/>
  <c r="BH186" i="5"/>
  <c r="BH185" i="5"/>
  <c r="BH182" i="5"/>
  <c r="BH181" i="5"/>
  <c r="BH180" i="5"/>
  <c r="BH179" i="5"/>
  <c r="BH178" i="5"/>
  <c r="BH175" i="5"/>
  <c r="BH174" i="5"/>
  <c r="BH173" i="5"/>
  <c r="BH172" i="5"/>
  <c r="BH168" i="5"/>
  <c r="BH167" i="5"/>
  <c r="BH166" i="5"/>
  <c r="BH165" i="5"/>
  <c r="BH161" i="5"/>
  <c r="BH163" i="5" s="1"/>
  <c r="BH157" i="5"/>
  <c r="BH156" i="5"/>
  <c r="BH155" i="5"/>
  <c r="BH153" i="5"/>
  <c r="BH149" i="5"/>
  <c r="BH148" i="5"/>
  <c r="BH146" i="5"/>
  <c r="BH142" i="5"/>
  <c r="BH141" i="5"/>
  <c r="BH139" i="5"/>
  <c r="BH138" i="5"/>
  <c r="BH134" i="5"/>
  <c r="BH132" i="5"/>
  <c r="BH131" i="5"/>
  <c r="BH128" i="5"/>
  <c r="BH127" i="5"/>
  <c r="BH126" i="5"/>
  <c r="BH125" i="5"/>
  <c r="BH124" i="5"/>
  <c r="BH118" i="5"/>
  <c r="BH117" i="5"/>
  <c r="BH116" i="5"/>
  <c r="BH115" i="5"/>
  <c r="BH114" i="5"/>
  <c r="BH111" i="5"/>
  <c r="BH110" i="5"/>
  <c r="BH108" i="5"/>
  <c r="BH107" i="5"/>
  <c r="BH104" i="5"/>
  <c r="BH95" i="5"/>
  <c r="BH94" i="5"/>
  <c r="BH92" i="5"/>
  <c r="BH91" i="5"/>
  <c r="BH88" i="5"/>
  <c r="BH87" i="5"/>
  <c r="BH86" i="5"/>
  <c r="BH89" i="5" s="1"/>
  <c r="BH82" i="5"/>
  <c r="BH81" i="5"/>
  <c r="BH80" i="5"/>
  <c r="BH79" i="5"/>
  <c r="BH78" i="5"/>
  <c r="BH75" i="5"/>
  <c r="BH74" i="5"/>
  <c r="BH73" i="5"/>
  <c r="BH70" i="5"/>
  <c r="BH69" i="5"/>
  <c r="BH66" i="5"/>
  <c r="BH62" i="5"/>
  <c r="BH61" i="5"/>
  <c r="BH59" i="5"/>
  <c r="BH58" i="5"/>
  <c r="BH57" i="5"/>
  <c r="BH54" i="5"/>
  <c r="BH53" i="5"/>
  <c r="BH52" i="5"/>
  <c r="BH51" i="5"/>
  <c r="BH50" i="5"/>
  <c r="BH49" i="5"/>
  <c r="BH46" i="5"/>
  <c r="BH45" i="5"/>
  <c r="BH44" i="5"/>
  <c r="BH43" i="5"/>
  <c r="BH42" i="5"/>
  <c r="BH39" i="5"/>
  <c r="BH38" i="5"/>
  <c r="BH36" i="5"/>
  <c r="BH35" i="5"/>
  <c r="BH32" i="5"/>
  <c r="BH31" i="5"/>
  <c r="BH30" i="5"/>
  <c r="BH23" i="5"/>
  <c r="BH22" i="5"/>
  <c r="BH21" i="5"/>
  <c r="BH16" i="5"/>
  <c r="BH15" i="5"/>
  <c r="BH14" i="5"/>
  <c r="BH13" i="5"/>
  <c r="BH12" i="5"/>
  <c r="BH11" i="5"/>
  <c r="BH199" i="1"/>
  <c r="BH225" i="5" s="1"/>
  <c r="BH198" i="1"/>
  <c r="BH197" i="1"/>
  <c r="BH195" i="1"/>
  <c r="BH194" i="1"/>
  <c r="BH191" i="1"/>
  <c r="BH190" i="1"/>
  <c r="BH189" i="1"/>
  <c r="BH188" i="1"/>
  <c r="BH181" i="1"/>
  <c r="BH176" i="1"/>
  <c r="BH169" i="1"/>
  <c r="BH161" i="1"/>
  <c r="BH154" i="1"/>
  <c r="BH147" i="1"/>
  <c r="BH141" i="1"/>
  <c r="BH134" i="1"/>
  <c r="BH127" i="1"/>
  <c r="BH121" i="1"/>
  <c r="BH106" i="1"/>
  <c r="BH99" i="1"/>
  <c r="BH86" i="1"/>
  <c r="BH79" i="1"/>
  <c r="BH73" i="1"/>
  <c r="BH66" i="1"/>
  <c r="BH61" i="1"/>
  <c r="BH54" i="1"/>
  <c r="BH47" i="1"/>
  <c r="BH40" i="1"/>
  <c r="BH33" i="1"/>
  <c r="BH24" i="1"/>
  <c r="BH17" i="1"/>
  <c r="BH146" i="2"/>
  <c r="BH144" i="2"/>
  <c r="BH141" i="2"/>
  <c r="BH140" i="2"/>
  <c r="BH139" i="2"/>
  <c r="BH131" i="2"/>
  <c r="BH127" i="2"/>
  <c r="BH120" i="2"/>
  <c r="BH113" i="2"/>
  <c r="BH106" i="2"/>
  <c r="BH100" i="2"/>
  <c r="BH92" i="2"/>
  <c r="BH86" i="2"/>
  <c r="BH70" i="2"/>
  <c r="BH65" i="2"/>
  <c r="BH55" i="2"/>
  <c r="BH45" i="2"/>
  <c r="BH35" i="2"/>
  <c r="BG67" i="5"/>
  <c r="BH39" i="4"/>
  <c r="BA39" i="4"/>
  <c r="BF39" i="4"/>
  <c r="BE39" i="4"/>
  <c r="BD39" i="4"/>
  <c r="BC39" i="4"/>
  <c r="BB39" i="4"/>
  <c r="BG39" i="4"/>
  <c r="BH209" i="5" l="1"/>
  <c r="BH211" i="5"/>
  <c r="BH214" i="5"/>
  <c r="BH213" i="5"/>
  <c r="BH210" i="5"/>
  <c r="BH216" i="5"/>
  <c r="BH40" i="5"/>
  <c r="BH55" i="5"/>
  <c r="BH191" i="5"/>
  <c r="BH169" i="5"/>
  <c r="BH143" i="5"/>
  <c r="BH176" i="5"/>
  <c r="BH136" i="5"/>
  <c r="BH76" i="5"/>
  <c r="BH205" i="5"/>
  <c r="BH83" i="5"/>
  <c r="BH150" i="5"/>
  <c r="BH183" i="5"/>
  <c r="BH33" i="5"/>
  <c r="BH17" i="5"/>
  <c r="BH198" i="5"/>
  <c r="BH158" i="5"/>
  <c r="BH129" i="5"/>
  <c r="BH215" i="5"/>
  <c r="BH119" i="5"/>
  <c r="BH112" i="5"/>
  <c r="BH96" i="5"/>
  <c r="BH71" i="5"/>
  <c r="BH63" i="5"/>
  <c r="BH47" i="5"/>
  <c r="BH24" i="5"/>
  <c r="BH192" i="1"/>
  <c r="BH200" i="1"/>
  <c r="BH142" i="2"/>
  <c r="BH148" i="2"/>
  <c r="BH145" i="4"/>
  <c r="BH144" i="4"/>
  <c r="BH142" i="4"/>
  <c r="BH220" i="5" s="1"/>
  <c r="BH138" i="4"/>
  <c r="BH137" i="4"/>
  <c r="BH136" i="4"/>
  <c r="BH135" i="4"/>
  <c r="BH128" i="4"/>
  <c r="BH123" i="4"/>
  <c r="BH116" i="4"/>
  <c r="BH107" i="4"/>
  <c r="BH100" i="4"/>
  <c r="BH91" i="4"/>
  <c r="BH83" i="4"/>
  <c r="BH77" i="4"/>
  <c r="BH71" i="4"/>
  <c r="BH63" i="4"/>
  <c r="BH56" i="4"/>
  <c r="BH47" i="4"/>
  <c r="BH33" i="4"/>
  <c r="BH26" i="4"/>
  <c r="BH20" i="4"/>
  <c r="BH14" i="4"/>
  <c r="BH113" i="3"/>
  <c r="BH224" i="5" s="1"/>
  <c r="BH112" i="3"/>
  <c r="BH223" i="5" s="1"/>
  <c r="BH221" i="5"/>
  <c r="BH219" i="5"/>
  <c r="BH105" i="3"/>
  <c r="BH104" i="3"/>
  <c r="BH96" i="3"/>
  <c r="BH92" i="3"/>
  <c r="BH68" i="3"/>
  <c r="BH64" i="3"/>
  <c r="BH59" i="3"/>
  <c r="BH53" i="3"/>
  <c r="BH46" i="3"/>
  <c r="BH40" i="3"/>
  <c r="BH33" i="3"/>
  <c r="BH25" i="3"/>
  <c r="BH21" i="3"/>
  <c r="BG124" i="5"/>
  <c r="BF100" i="3"/>
  <c r="BF64" i="3"/>
  <c r="BF200" i="5"/>
  <c r="BG200" i="5"/>
  <c r="BG100" i="3"/>
  <c r="BG144" i="2"/>
  <c r="BG193" i="5"/>
  <c r="BG127" i="2"/>
  <c r="BF185" i="5"/>
  <c r="BG185" i="5"/>
  <c r="BF185" i="1"/>
  <c r="BG185" i="1"/>
  <c r="BF169" i="1"/>
  <c r="BG169" i="1"/>
  <c r="BF131" i="5"/>
  <c r="BE131" i="5"/>
  <c r="BG131" i="5"/>
  <c r="BE185" i="1"/>
  <c r="BF121" i="1"/>
  <c r="BE121" i="1"/>
  <c r="BG73" i="1"/>
  <c r="BG78" i="5"/>
  <c r="BF143" i="4"/>
  <c r="BG143" i="4"/>
  <c r="BF147" i="5"/>
  <c r="BG147" i="5"/>
  <c r="BF134" i="4"/>
  <c r="BG134" i="4"/>
  <c r="BF116" i="5"/>
  <c r="BG116" i="5"/>
  <c r="BG196" i="1"/>
  <c r="BG121" i="1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BF96" i="3"/>
  <c r="BG96" i="3"/>
  <c r="AV64" i="3"/>
  <c r="AU64" i="3"/>
  <c r="AT64" i="3"/>
  <c r="AS64" i="3"/>
  <c r="AR64" i="3"/>
  <c r="AQ64" i="3"/>
  <c r="AP64" i="3"/>
  <c r="AO64" i="3"/>
  <c r="AW64" i="3"/>
  <c r="BG64" i="3"/>
  <c r="BG135" i="4"/>
  <c r="BG144" i="4"/>
  <c r="BH226" i="5" l="1"/>
  <c r="BH217" i="5"/>
  <c r="BH106" i="3"/>
  <c r="BH146" i="4"/>
  <c r="BH139" i="4"/>
  <c r="BH114" i="3"/>
  <c r="BG46" i="3"/>
  <c r="BG204" i="5"/>
  <c r="BG203" i="5"/>
  <c r="BG202" i="5"/>
  <c r="BG201" i="5"/>
  <c r="BG197" i="5"/>
  <c r="BG196" i="5"/>
  <c r="BG195" i="5"/>
  <c r="BG194" i="5"/>
  <c r="BG190" i="5"/>
  <c r="BG189" i="5"/>
  <c r="BG188" i="5"/>
  <c r="BG187" i="5"/>
  <c r="BG186" i="5"/>
  <c r="BG182" i="5"/>
  <c r="BG181" i="5"/>
  <c r="BG180" i="5"/>
  <c r="BG179" i="5"/>
  <c r="BG178" i="5"/>
  <c r="BG175" i="5"/>
  <c r="BG174" i="5"/>
  <c r="BG173" i="5"/>
  <c r="BG172" i="5"/>
  <c r="BG171" i="5"/>
  <c r="BG168" i="5"/>
  <c r="BG167" i="5"/>
  <c r="BG166" i="5"/>
  <c r="BG165" i="5"/>
  <c r="BG161" i="5"/>
  <c r="BG163" i="5" s="1"/>
  <c r="BG157" i="5"/>
  <c r="BG156" i="5"/>
  <c r="BG155" i="5"/>
  <c r="BG153" i="5"/>
  <c r="BG152" i="5"/>
  <c r="BG149" i="5"/>
  <c r="BG148" i="5"/>
  <c r="BG146" i="5"/>
  <c r="BG145" i="5"/>
  <c r="BG142" i="5"/>
  <c r="BG141" i="5"/>
  <c r="BG139" i="5"/>
  <c r="BG138" i="5"/>
  <c r="BG134" i="5"/>
  <c r="BG132" i="5"/>
  <c r="BG136" i="5" s="1"/>
  <c r="BG128" i="5"/>
  <c r="BG127" i="5"/>
  <c r="BG126" i="5"/>
  <c r="BG125" i="5"/>
  <c r="BG118" i="5"/>
  <c r="BG117" i="5"/>
  <c r="BG115" i="5"/>
  <c r="BG114" i="5"/>
  <c r="BG111" i="5"/>
  <c r="BG110" i="5"/>
  <c r="BG108" i="5"/>
  <c r="BG107" i="5"/>
  <c r="BG104" i="5"/>
  <c r="BG98" i="5"/>
  <c r="BG101" i="5" s="1"/>
  <c r="BG95" i="5"/>
  <c r="BG94" i="5"/>
  <c r="BG93" i="5"/>
  <c r="BG92" i="5"/>
  <c r="BG91" i="5"/>
  <c r="BG88" i="5"/>
  <c r="BG87" i="5"/>
  <c r="BG86" i="5"/>
  <c r="BG89" i="5" s="1"/>
  <c r="BG82" i="5"/>
  <c r="BG81" i="5"/>
  <c r="BG80" i="5"/>
  <c r="BG79" i="5"/>
  <c r="BG75" i="5"/>
  <c r="BG74" i="5"/>
  <c r="BG73" i="5"/>
  <c r="BG70" i="5"/>
  <c r="BG69" i="5"/>
  <c r="BG66" i="5"/>
  <c r="BG65" i="5"/>
  <c r="BG62" i="5"/>
  <c r="BG61" i="5"/>
  <c r="BG59" i="5"/>
  <c r="BG58" i="5"/>
  <c r="BG57" i="5"/>
  <c r="BG54" i="5"/>
  <c r="BG53" i="5"/>
  <c r="BG52" i="5"/>
  <c r="BG51" i="5"/>
  <c r="BG50" i="5"/>
  <c r="BG49" i="5"/>
  <c r="BG46" i="5"/>
  <c r="BG45" i="5"/>
  <c r="BG44" i="5"/>
  <c r="BG43" i="5"/>
  <c r="BG42" i="5"/>
  <c r="BG39" i="5"/>
  <c r="BG38" i="5"/>
  <c r="BG37" i="5"/>
  <c r="BG36" i="5"/>
  <c r="BG35" i="5"/>
  <c r="BG32" i="5"/>
  <c r="BG31" i="5"/>
  <c r="BG30" i="5"/>
  <c r="BG27" i="5"/>
  <c r="BG28" i="5" s="1"/>
  <c r="BG23" i="5"/>
  <c r="BG22" i="5"/>
  <c r="BG21" i="5"/>
  <c r="BG19" i="5"/>
  <c r="BG16" i="5"/>
  <c r="BG15" i="5"/>
  <c r="BG14" i="5"/>
  <c r="BG13" i="5"/>
  <c r="BG12" i="5"/>
  <c r="BG11" i="5"/>
  <c r="BG199" i="1"/>
  <c r="BG225" i="5" s="1"/>
  <c r="BG198" i="1"/>
  <c r="BG197" i="1"/>
  <c r="BG195" i="1"/>
  <c r="BG194" i="1"/>
  <c r="BG191" i="1"/>
  <c r="BG190" i="1"/>
  <c r="BG189" i="1"/>
  <c r="BG188" i="1"/>
  <c r="BG186" i="1"/>
  <c r="BG181" i="1"/>
  <c r="BG176" i="1"/>
  <c r="BG161" i="1"/>
  <c r="BG154" i="1"/>
  <c r="BG147" i="1"/>
  <c r="BG141" i="1"/>
  <c r="BG134" i="1"/>
  <c r="BG127" i="1"/>
  <c r="BG114" i="1"/>
  <c r="BG106" i="1"/>
  <c r="BG99" i="1"/>
  <c r="BG86" i="1"/>
  <c r="BG79" i="1"/>
  <c r="BG66" i="1"/>
  <c r="BG61" i="1"/>
  <c r="BG54" i="1"/>
  <c r="BG47" i="1"/>
  <c r="BG40" i="1"/>
  <c r="BG33" i="1"/>
  <c r="BG24" i="1"/>
  <c r="BG17" i="1"/>
  <c r="BG146" i="2"/>
  <c r="BG148" i="2"/>
  <c r="BG141" i="2"/>
  <c r="BG140" i="2"/>
  <c r="BG139" i="2"/>
  <c r="BG131" i="2"/>
  <c r="BG120" i="2"/>
  <c r="BG113" i="2"/>
  <c r="BG106" i="2"/>
  <c r="BG100" i="2"/>
  <c r="BG92" i="2"/>
  <c r="BG86" i="2"/>
  <c r="BG70" i="2"/>
  <c r="BG65" i="2"/>
  <c r="BG55" i="2"/>
  <c r="BG45" i="2"/>
  <c r="BG41" i="2"/>
  <c r="BG35" i="2"/>
  <c r="BG28" i="2"/>
  <c r="BG113" i="3"/>
  <c r="BG112" i="3"/>
  <c r="BG110" i="3"/>
  <c r="BG108" i="3"/>
  <c r="BG105" i="3"/>
  <c r="BG104" i="3"/>
  <c r="BG102" i="3"/>
  <c r="BG92" i="3"/>
  <c r="BG81" i="3"/>
  <c r="BG75" i="3"/>
  <c r="BG68" i="3"/>
  <c r="BG59" i="3"/>
  <c r="BG53" i="3"/>
  <c r="BG40" i="3"/>
  <c r="BG33" i="3"/>
  <c r="BG25" i="3"/>
  <c r="BG21" i="3"/>
  <c r="BG145" i="4"/>
  <c r="BG142" i="4"/>
  <c r="BG141" i="4"/>
  <c r="BG138" i="4"/>
  <c r="BG137" i="4"/>
  <c r="BG136" i="4"/>
  <c r="BG132" i="4"/>
  <c r="BG128" i="4"/>
  <c r="BG123" i="4"/>
  <c r="BG116" i="4"/>
  <c r="BG107" i="4"/>
  <c r="BG100" i="4"/>
  <c r="BG91" i="4"/>
  <c r="BG83" i="4"/>
  <c r="BG77" i="4"/>
  <c r="BG71" i="4"/>
  <c r="BG63" i="4"/>
  <c r="BG56" i="4"/>
  <c r="BG47" i="4"/>
  <c r="BG33" i="4"/>
  <c r="BG26" i="4"/>
  <c r="BG20" i="4"/>
  <c r="BG14" i="4"/>
  <c r="BE178" i="5"/>
  <c r="BF178" i="5"/>
  <c r="BE135" i="2"/>
  <c r="BF134" i="1"/>
  <c r="BG216" i="5" l="1"/>
  <c r="BG210" i="5"/>
  <c r="BG211" i="5"/>
  <c r="BG213" i="5"/>
  <c r="BG191" i="5"/>
  <c r="BG83" i="5"/>
  <c r="BG205" i="5"/>
  <c r="BG209" i="5"/>
  <c r="BG139" i="4"/>
  <c r="BG214" i="5"/>
  <c r="BG76" i="5"/>
  <c r="BG221" i="5"/>
  <c r="BG24" i="5"/>
  <c r="BG200" i="1"/>
  <c r="BG219" i="5"/>
  <c r="BG143" i="5"/>
  <c r="BG129" i="5"/>
  <c r="BG119" i="5"/>
  <c r="BG33" i="5"/>
  <c r="BG169" i="5"/>
  <c r="BG192" i="1"/>
  <c r="BG198" i="5"/>
  <c r="BG183" i="5"/>
  <c r="BG158" i="5"/>
  <c r="BG142" i="2"/>
  <c r="BG63" i="5"/>
  <c r="BG224" i="5"/>
  <c r="BG220" i="5"/>
  <c r="BG114" i="3"/>
  <c r="BG223" i="5"/>
  <c r="BG112" i="5"/>
  <c r="BG106" i="3"/>
  <c r="BG176" i="5"/>
  <c r="BG150" i="5"/>
  <c r="BG96" i="5"/>
  <c r="BG71" i="5"/>
  <c r="BG215" i="5"/>
  <c r="BG55" i="5"/>
  <c r="BG47" i="5"/>
  <c r="BG146" i="4"/>
  <c r="BG40" i="5"/>
  <c r="BG17" i="5"/>
  <c r="BE113" i="2"/>
  <c r="BF135" i="2"/>
  <c r="BG226" i="5" l="1"/>
  <c r="BG217" i="5"/>
  <c r="BF113" i="2"/>
  <c r="BF138" i="2"/>
  <c r="BF146" i="2" l="1"/>
  <c r="BF144" i="2"/>
  <c r="BF141" i="2"/>
  <c r="BF140" i="2"/>
  <c r="BF139" i="2"/>
  <c r="BF198" i="1"/>
  <c r="BF196" i="1"/>
  <c r="BF194" i="1"/>
  <c r="BF110" i="3"/>
  <c r="BF145" i="5"/>
  <c r="BE147" i="5"/>
  <c r="BF138" i="5"/>
  <c r="BE138" i="5"/>
  <c r="BF50" i="5"/>
  <c r="BF49" i="5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BD68" i="3"/>
  <c r="BF148" i="2" l="1"/>
  <c r="BF142" i="2"/>
  <c r="BE68" i="3"/>
  <c r="BF25" i="3"/>
  <c r="BF68" i="3"/>
  <c r="BF102" i="3"/>
  <c r="BF188" i="5"/>
  <c r="BF204" i="5" l="1"/>
  <c r="BF203" i="5"/>
  <c r="BF202" i="5"/>
  <c r="BF201" i="5"/>
  <c r="BF197" i="5"/>
  <c r="BF196" i="5"/>
  <c r="BF195" i="5"/>
  <c r="BF194" i="5"/>
  <c r="BF193" i="5"/>
  <c r="BF190" i="5"/>
  <c r="BF189" i="5"/>
  <c r="BF187" i="5"/>
  <c r="BF186" i="5"/>
  <c r="BF182" i="5"/>
  <c r="BF181" i="5"/>
  <c r="BF180" i="5"/>
  <c r="BF179" i="5"/>
  <c r="BF175" i="5"/>
  <c r="BF174" i="5"/>
  <c r="BF173" i="5"/>
  <c r="BF172" i="5"/>
  <c r="BF171" i="5"/>
  <c r="BF168" i="5"/>
  <c r="BF167" i="5"/>
  <c r="BF166" i="5"/>
  <c r="BF165" i="5"/>
  <c r="BF161" i="5"/>
  <c r="BF157" i="5"/>
  <c r="BF156" i="5"/>
  <c r="BF155" i="5"/>
  <c r="BF153" i="5"/>
  <c r="BF152" i="5"/>
  <c r="BF149" i="5"/>
  <c r="BF148" i="5"/>
  <c r="BF146" i="5"/>
  <c r="BF142" i="5"/>
  <c r="BF141" i="5"/>
  <c r="BF139" i="5"/>
  <c r="BF134" i="5"/>
  <c r="BF132" i="5"/>
  <c r="BF128" i="5"/>
  <c r="BF127" i="5"/>
  <c r="BF126" i="5"/>
  <c r="BF125" i="5"/>
  <c r="BF124" i="5"/>
  <c r="BF118" i="5"/>
  <c r="BF117" i="5"/>
  <c r="BF115" i="5"/>
  <c r="BF114" i="5"/>
  <c r="BF111" i="5"/>
  <c r="BF110" i="5"/>
  <c r="BF108" i="5"/>
  <c r="BF107" i="5"/>
  <c r="BF104" i="5"/>
  <c r="BF99" i="5"/>
  <c r="BF98" i="5"/>
  <c r="BF95" i="5"/>
  <c r="BF94" i="5"/>
  <c r="BF93" i="5"/>
  <c r="BF92" i="5"/>
  <c r="BF91" i="5"/>
  <c r="BF88" i="5"/>
  <c r="BF87" i="5"/>
  <c r="BF86" i="5"/>
  <c r="BF89" i="5" s="1"/>
  <c r="BF82" i="5"/>
  <c r="BF81" i="5"/>
  <c r="BF80" i="5"/>
  <c r="BF79" i="5"/>
  <c r="BF75" i="5"/>
  <c r="BF74" i="5"/>
  <c r="BF73" i="5"/>
  <c r="BF70" i="5"/>
  <c r="BF69" i="5"/>
  <c r="BF67" i="5"/>
  <c r="BF66" i="5"/>
  <c r="BF65" i="5"/>
  <c r="BF62" i="5"/>
  <c r="BF61" i="5"/>
  <c r="BF59" i="5"/>
  <c r="BF58" i="5"/>
  <c r="BF57" i="5"/>
  <c r="BF54" i="5"/>
  <c r="BF53" i="5"/>
  <c r="BF52" i="5"/>
  <c r="BF51" i="5"/>
  <c r="BF46" i="5"/>
  <c r="BF45" i="5"/>
  <c r="BF44" i="5"/>
  <c r="BF43" i="5"/>
  <c r="BF42" i="5"/>
  <c r="BF39" i="5"/>
  <c r="BF38" i="5"/>
  <c r="BF37" i="5"/>
  <c r="BF36" i="5"/>
  <c r="BF35" i="5"/>
  <c r="BF32" i="5"/>
  <c r="BF31" i="5"/>
  <c r="BF30" i="5"/>
  <c r="BF27" i="5"/>
  <c r="BF28" i="5" s="1"/>
  <c r="BF23" i="5"/>
  <c r="BF22" i="5"/>
  <c r="BF21" i="5"/>
  <c r="BF19" i="5"/>
  <c r="BF16" i="5"/>
  <c r="BF15" i="5"/>
  <c r="BF14" i="5"/>
  <c r="BF13" i="5"/>
  <c r="BF12" i="5"/>
  <c r="BF11" i="5"/>
  <c r="BF145" i="4"/>
  <c r="BF144" i="4"/>
  <c r="BF221" i="5"/>
  <c r="BF142" i="4"/>
  <c r="BF141" i="4"/>
  <c r="BF138" i="4"/>
  <c r="BF137" i="4"/>
  <c r="BF136" i="4"/>
  <c r="BF135" i="4"/>
  <c r="BF133" i="4"/>
  <c r="BF132" i="4"/>
  <c r="BF128" i="4"/>
  <c r="BF123" i="4"/>
  <c r="BF116" i="4"/>
  <c r="BF107" i="4"/>
  <c r="BF100" i="4"/>
  <c r="BF91" i="4"/>
  <c r="BF83" i="4"/>
  <c r="BF77" i="4"/>
  <c r="BF71" i="4"/>
  <c r="BF63" i="4"/>
  <c r="BF56" i="4"/>
  <c r="BF47" i="4"/>
  <c r="BF33" i="4"/>
  <c r="BF26" i="4"/>
  <c r="BF20" i="4"/>
  <c r="BF14" i="4"/>
  <c r="BF113" i="3"/>
  <c r="BF112" i="3"/>
  <c r="BF108" i="3"/>
  <c r="BF105" i="3"/>
  <c r="BF104" i="3"/>
  <c r="BF92" i="3"/>
  <c r="BF81" i="3"/>
  <c r="BF75" i="3"/>
  <c r="BF59" i="3"/>
  <c r="BF53" i="3"/>
  <c r="BF46" i="3"/>
  <c r="BF40" i="3"/>
  <c r="BF33" i="3"/>
  <c r="BF21" i="3"/>
  <c r="BF131" i="2"/>
  <c r="BF127" i="2"/>
  <c r="BF120" i="2"/>
  <c r="BF106" i="2"/>
  <c r="BF100" i="2"/>
  <c r="BF92" i="2"/>
  <c r="BF86" i="2"/>
  <c r="BF77" i="2"/>
  <c r="BF70" i="2"/>
  <c r="BF65" i="2"/>
  <c r="BF60" i="2"/>
  <c r="BF55" i="2"/>
  <c r="BF45" i="2"/>
  <c r="BF41" i="2"/>
  <c r="BF35" i="2"/>
  <c r="BF28" i="2"/>
  <c r="BF13" i="2"/>
  <c r="BF199" i="1"/>
  <c r="BF225" i="5" s="1"/>
  <c r="BF197" i="1"/>
  <c r="BF195" i="1"/>
  <c r="BF191" i="1"/>
  <c r="BF190" i="1"/>
  <c r="BF189" i="1"/>
  <c r="BF188" i="1"/>
  <c r="BF187" i="1"/>
  <c r="BF186" i="1"/>
  <c r="BF181" i="1"/>
  <c r="BF176" i="1"/>
  <c r="BF161" i="1"/>
  <c r="BF154" i="1"/>
  <c r="BF147" i="1"/>
  <c r="BF141" i="1"/>
  <c r="BF127" i="1"/>
  <c r="BF114" i="1"/>
  <c r="BF106" i="1"/>
  <c r="BF99" i="1"/>
  <c r="BF86" i="1"/>
  <c r="BF79" i="1"/>
  <c r="BF73" i="1"/>
  <c r="BF66" i="1"/>
  <c r="BF61" i="1"/>
  <c r="BF54" i="1"/>
  <c r="BF47" i="1"/>
  <c r="BF40" i="1"/>
  <c r="BF33" i="1"/>
  <c r="BF24" i="1"/>
  <c r="BF17" i="1"/>
  <c r="BE194" i="1"/>
  <c r="AZ63" i="4"/>
  <c r="BD106" i="1"/>
  <c r="BC24" i="1"/>
  <c r="BE24" i="1"/>
  <c r="BD24" i="1"/>
  <c r="BD17" i="1"/>
  <c r="BE196" i="1"/>
  <c r="BE187" i="1"/>
  <c r="BF211" i="5" l="1"/>
  <c r="BF210" i="5"/>
  <c r="BF136" i="5"/>
  <c r="BF205" i="5"/>
  <c r="BF191" i="5"/>
  <c r="BF219" i="5"/>
  <c r="BF209" i="5"/>
  <c r="BF213" i="5"/>
  <c r="BF150" i="5"/>
  <c r="BF101" i="5"/>
  <c r="BF55" i="5"/>
  <c r="BF76" i="5"/>
  <c r="BF158" i="5"/>
  <c r="BF71" i="5"/>
  <c r="BF214" i="5"/>
  <c r="BF83" i="5"/>
  <c r="BF40" i="5"/>
  <c r="BF33" i="5"/>
  <c r="BF192" i="1"/>
  <c r="BF224" i="5"/>
  <c r="BF200" i="1"/>
  <c r="BF17" i="5"/>
  <c r="BF183" i="5"/>
  <c r="BF163" i="5"/>
  <c r="BF216" i="5"/>
  <c r="BF223" i="5"/>
  <c r="BF114" i="3"/>
  <c r="BF106" i="3"/>
  <c r="BF220" i="5"/>
  <c r="BF198" i="5"/>
  <c r="BF176" i="5"/>
  <c r="BF169" i="5"/>
  <c r="BF129" i="5"/>
  <c r="BF119" i="5"/>
  <c r="BF215" i="5"/>
  <c r="BF112" i="5"/>
  <c r="BF96" i="5"/>
  <c r="BF63" i="5"/>
  <c r="BF47" i="5"/>
  <c r="BF146" i="4"/>
  <c r="BF139" i="4"/>
  <c r="BF143" i="5"/>
  <c r="BF24" i="5"/>
  <c r="BE204" i="5"/>
  <c r="BE203" i="5"/>
  <c r="BE202" i="5"/>
  <c r="BE201" i="5"/>
  <c r="BE197" i="5"/>
  <c r="BE196" i="5"/>
  <c r="BE195" i="5"/>
  <c r="BE194" i="5"/>
  <c r="BE193" i="5"/>
  <c r="BE190" i="5"/>
  <c r="BE189" i="5"/>
  <c r="BE188" i="5"/>
  <c r="BE187" i="5"/>
  <c r="BE186" i="5"/>
  <c r="BE182" i="5"/>
  <c r="BE181" i="5"/>
  <c r="BE180" i="5"/>
  <c r="BE179" i="5"/>
  <c r="BE175" i="5"/>
  <c r="BE174" i="5"/>
  <c r="BE173" i="5"/>
  <c r="BE172" i="5"/>
  <c r="BE171" i="5"/>
  <c r="BE168" i="5"/>
  <c r="BE167" i="5"/>
  <c r="BE166" i="5"/>
  <c r="BE165" i="5"/>
  <c r="BE162" i="5"/>
  <c r="BE160" i="5"/>
  <c r="BE157" i="5"/>
  <c r="BE156" i="5"/>
  <c r="BE155" i="5"/>
  <c r="BE154" i="5"/>
  <c r="BE153" i="5"/>
  <c r="BE152" i="5"/>
  <c r="BE149" i="5"/>
  <c r="BE148" i="5"/>
  <c r="BE146" i="5"/>
  <c r="BE142" i="5"/>
  <c r="BE141" i="5"/>
  <c r="BE140" i="5"/>
  <c r="BE139" i="5"/>
  <c r="BE134" i="5"/>
  <c r="BE132" i="5"/>
  <c r="BE128" i="5"/>
  <c r="BE127" i="5"/>
  <c r="BE126" i="5"/>
  <c r="BE125" i="5"/>
  <c r="BE124" i="5"/>
  <c r="BE118" i="5"/>
  <c r="BE117" i="5"/>
  <c r="BE115" i="5"/>
  <c r="BE114" i="5"/>
  <c r="BE111" i="5"/>
  <c r="BE110" i="5"/>
  <c r="BE109" i="5"/>
  <c r="BE108" i="5"/>
  <c r="BE107" i="5"/>
  <c r="BE104" i="5"/>
  <c r="BE99" i="5"/>
  <c r="BE98" i="5"/>
  <c r="BE95" i="5"/>
  <c r="BE94" i="5"/>
  <c r="BE93" i="5"/>
  <c r="BE92" i="5"/>
  <c r="BE91" i="5"/>
  <c r="BE88" i="5"/>
  <c r="BE87" i="5"/>
  <c r="BE86" i="5"/>
  <c r="BE82" i="5"/>
  <c r="BE81" i="5"/>
  <c r="BE80" i="5"/>
  <c r="BE79" i="5"/>
  <c r="BE75" i="5"/>
  <c r="BE74" i="5"/>
  <c r="BE73" i="5"/>
  <c r="BE62" i="5"/>
  <c r="BE61" i="5"/>
  <c r="BE59" i="5"/>
  <c r="BE58" i="5"/>
  <c r="BE57" i="5"/>
  <c r="BE54" i="5"/>
  <c r="BE53" i="5"/>
  <c r="BE52" i="5"/>
  <c r="BE51" i="5"/>
  <c r="BE50" i="5"/>
  <c r="BE46" i="5"/>
  <c r="BE45" i="5"/>
  <c r="BE44" i="5"/>
  <c r="BE43" i="5"/>
  <c r="BE11" i="5"/>
  <c r="BE12" i="5"/>
  <c r="BE13" i="5"/>
  <c r="BE14" i="5"/>
  <c r="BE15" i="5"/>
  <c r="BE16" i="5"/>
  <c r="BE19" i="5"/>
  <c r="BE20" i="5"/>
  <c r="BE21" i="5"/>
  <c r="BE22" i="5"/>
  <c r="BE23" i="5"/>
  <c r="BE27" i="5"/>
  <c r="BE28" i="5" s="1"/>
  <c r="BE30" i="5"/>
  <c r="BE31" i="5"/>
  <c r="BE32" i="5"/>
  <c r="BE35" i="5"/>
  <c r="BE36" i="5"/>
  <c r="BE37" i="5"/>
  <c r="BE38" i="5"/>
  <c r="BE39" i="5"/>
  <c r="BE42" i="5"/>
  <c r="BE65" i="5"/>
  <c r="BE66" i="5"/>
  <c r="BE67" i="5"/>
  <c r="BE69" i="5"/>
  <c r="BE70" i="5"/>
  <c r="BE85" i="5"/>
  <c r="BE116" i="5"/>
  <c r="BE161" i="5"/>
  <c r="BE198" i="1"/>
  <c r="BE134" i="1"/>
  <c r="BE141" i="1"/>
  <c r="BE127" i="1"/>
  <c r="BE86" i="1"/>
  <c r="BB44" i="5"/>
  <c r="BC44" i="5"/>
  <c r="BD44" i="5"/>
  <c r="BB196" i="1"/>
  <c r="BC196" i="1"/>
  <c r="BD196" i="1"/>
  <c r="BB187" i="1"/>
  <c r="BC187" i="1"/>
  <c r="BD187" i="1"/>
  <c r="BE47" i="1"/>
  <c r="BE195" i="1"/>
  <c r="BE199" i="1"/>
  <c r="BE225" i="5" s="1"/>
  <c r="BE197" i="1"/>
  <c r="BE191" i="1"/>
  <c r="BE190" i="1"/>
  <c r="BE189" i="1"/>
  <c r="BE188" i="1"/>
  <c r="BE186" i="1"/>
  <c r="BE181" i="1"/>
  <c r="BE176" i="1"/>
  <c r="BE169" i="1"/>
  <c r="BE161" i="1"/>
  <c r="BE154" i="1"/>
  <c r="BE147" i="1"/>
  <c r="BE114" i="1"/>
  <c r="BE106" i="1"/>
  <c r="BE99" i="1"/>
  <c r="BE79" i="1"/>
  <c r="BE73" i="1"/>
  <c r="BE66" i="1"/>
  <c r="BE61" i="1"/>
  <c r="BE54" i="1"/>
  <c r="BE40" i="1"/>
  <c r="BE33" i="1"/>
  <c r="BE17" i="1"/>
  <c r="BD93" i="5"/>
  <c r="BC93" i="5"/>
  <c r="BB93" i="5"/>
  <c r="BE137" i="2"/>
  <c r="BD137" i="2"/>
  <c r="BC137" i="2"/>
  <c r="BB137" i="2"/>
  <c r="BE145" i="2"/>
  <c r="BD21" i="5"/>
  <c r="BC21" i="5"/>
  <c r="BB21" i="5"/>
  <c r="BD145" i="2"/>
  <c r="BC145" i="2"/>
  <c r="BB145" i="2"/>
  <c r="BE13" i="2"/>
  <c r="BD13" i="2"/>
  <c r="BC13" i="2"/>
  <c r="BB13" i="2"/>
  <c r="BD195" i="5"/>
  <c r="BE136" i="5" l="1"/>
  <c r="BE209" i="5"/>
  <c r="BE101" i="5"/>
  <c r="BE211" i="5"/>
  <c r="BF226" i="5"/>
  <c r="BF217" i="5"/>
  <c r="BE71" i="5"/>
  <c r="BE96" i="5"/>
  <c r="BE47" i="5"/>
  <c r="BE163" i="5"/>
  <c r="BE89" i="5"/>
  <c r="BE33" i="5"/>
  <c r="BE158" i="5"/>
  <c r="BE40" i="5"/>
  <c r="BE112" i="5"/>
  <c r="BE183" i="5"/>
  <c r="BE214" i="5"/>
  <c r="BE83" i="5"/>
  <c r="BE119" i="5"/>
  <c r="BE191" i="5"/>
  <c r="BE63" i="5"/>
  <c r="BE24" i="5"/>
  <c r="BE55" i="5"/>
  <c r="BE17" i="5"/>
  <c r="BE205" i="5"/>
  <c r="BE198" i="5"/>
  <c r="BE176" i="5"/>
  <c r="BE169" i="5"/>
  <c r="BE143" i="5"/>
  <c r="BE213" i="5"/>
  <c r="BE215" i="5"/>
  <c r="BE129" i="5"/>
  <c r="BE210" i="5"/>
  <c r="BE216" i="5"/>
  <c r="BE76" i="5"/>
  <c r="BE150" i="5"/>
  <c r="BE192" i="1"/>
  <c r="BE200" i="1"/>
  <c r="BE217" i="5" l="1"/>
  <c r="BE138" i="2"/>
  <c r="BE136" i="2"/>
  <c r="BE77" i="2"/>
  <c r="BE50" i="2"/>
  <c r="BE146" i="2"/>
  <c r="BE144" i="2"/>
  <c r="BE141" i="2"/>
  <c r="BE140" i="2"/>
  <c r="BE139" i="2"/>
  <c r="BE131" i="2"/>
  <c r="BE127" i="2"/>
  <c r="BE120" i="2"/>
  <c r="BE106" i="2"/>
  <c r="BE100" i="2"/>
  <c r="BE96" i="2"/>
  <c r="BE92" i="2"/>
  <c r="BE86" i="2"/>
  <c r="BE81" i="2"/>
  <c r="BE70" i="2"/>
  <c r="BE65" i="2"/>
  <c r="BE60" i="2"/>
  <c r="BE55" i="2"/>
  <c r="BE45" i="2"/>
  <c r="BE41" i="2"/>
  <c r="BE35" i="2"/>
  <c r="BE28" i="2"/>
  <c r="BE133" i="4"/>
  <c r="BE142" i="4"/>
  <c r="BE141" i="4"/>
  <c r="BD65" i="5"/>
  <c r="BC65" i="5"/>
  <c r="BB65" i="5"/>
  <c r="BA65" i="5"/>
  <c r="BA141" i="4"/>
  <c r="BB141" i="4"/>
  <c r="BC141" i="4"/>
  <c r="BD141" i="4"/>
  <c r="BA132" i="4"/>
  <c r="BB132" i="4"/>
  <c r="BE132" i="4"/>
  <c r="BE71" i="4"/>
  <c r="BE145" i="4"/>
  <c r="BE144" i="4"/>
  <c r="BE143" i="4"/>
  <c r="BE138" i="4"/>
  <c r="BE137" i="4"/>
  <c r="BE136" i="4"/>
  <c r="BE135" i="4"/>
  <c r="BE134" i="4"/>
  <c r="BE128" i="4"/>
  <c r="BE123" i="4"/>
  <c r="BE116" i="4"/>
  <c r="BE107" i="4"/>
  <c r="BE100" i="4"/>
  <c r="BE91" i="4"/>
  <c r="BE83" i="4"/>
  <c r="BE77" i="4"/>
  <c r="BE63" i="4"/>
  <c r="BE56" i="4"/>
  <c r="BE47" i="4"/>
  <c r="BE33" i="4"/>
  <c r="BE26" i="4"/>
  <c r="BE20" i="4"/>
  <c r="BE14" i="4"/>
  <c r="BE100" i="3"/>
  <c r="BE148" i="2" l="1"/>
  <c r="BE142" i="2"/>
  <c r="BE146" i="4"/>
  <c r="BE139" i="4"/>
  <c r="BE53" i="3" l="1"/>
  <c r="BE113" i="3"/>
  <c r="BE224" i="5" s="1"/>
  <c r="BE112" i="3"/>
  <c r="BE223" i="5" s="1"/>
  <c r="BE110" i="3"/>
  <c r="BE221" i="5" s="1"/>
  <c r="BE109" i="3"/>
  <c r="BE220" i="5" s="1"/>
  <c r="BE108" i="3"/>
  <c r="BE219" i="5" s="1"/>
  <c r="BE105" i="3"/>
  <c r="BE104" i="3"/>
  <c r="BE102" i="3"/>
  <c r="BE101" i="3"/>
  <c r="BE92" i="3"/>
  <c r="BE81" i="3"/>
  <c r="BE75" i="3"/>
  <c r="BE59" i="3"/>
  <c r="BE46" i="3"/>
  <c r="BE40" i="3"/>
  <c r="BE33" i="3"/>
  <c r="BE21" i="3"/>
  <c r="AJ86" i="3"/>
  <c r="AK86" i="3"/>
  <c r="BE226" i="5" l="1"/>
  <c r="BE106" i="3"/>
  <c r="BE114" i="3"/>
  <c r="BD171" i="5"/>
  <c r="BD191" i="1"/>
  <c r="BD199" i="1"/>
  <c r="BD225" i="5" s="1"/>
  <c r="BD178" i="5"/>
  <c r="BC178" i="5"/>
  <c r="BC185" i="1"/>
  <c r="BC161" i="1"/>
  <c r="BD185" i="1"/>
  <c r="BD161" i="1"/>
  <c r="BD114" i="5"/>
  <c r="BD194" i="1"/>
  <c r="BD107" i="5"/>
  <c r="BD99" i="1"/>
  <c r="BD57" i="5"/>
  <c r="BD61" i="1"/>
  <c r="BC37" i="5"/>
  <c r="BD37" i="5" l="1"/>
  <c r="BD40" i="1"/>
  <c r="BD16" i="5"/>
  <c r="BD204" i="5"/>
  <c r="BD203" i="5"/>
  <c r="BD202" i="5"/>
  <c r="BD201" i="5"/>
  <c r="BD197" i="5"/>
  <c r="BD196" i="5"/>
  <c r="BD194" i="5"/>
  <c r="BD193" i="5"/>
  <c r="BD190" i="5"/>
  <c r="BD189" i="5"/>
  <c r="BD188" i="5"/>
  <c r="BD187" i="5"/>
  <c r="BD186" i="5"/>
  <c r="BD182" i="5"/>
  <c r="BD181" i="5"/>
  <c r="BD180" i="5"/>
  <c r="BD179" i="5"/>
  <c r="BD175" i="5"/>
  <c r="BD174" i="5"/>
  <c r="BD173" i="5"/>
  <c r="BD172" i="5"/>
  <c r="BD168" i="5"/>
  <c r="BD167" i="5"/>
  <c r="BD166" i="5"/>
  <c r="BD165" i="5"/>
  <c r="BD162" i="5"/>
  <c r="BD161" i="5"/>
  <c r="BD160" i="5"/>
  <c r="BD157" i="5"/>
  <c r="BD156" i="5"/>
  <c r="BD155" i="5"/>
  <c r="BD154" i="5"/>
  <c r="BD153" i="5"/>
  <c r="BD152" i="5"/>
  <c r="BD149" i="5"/>
  <c r="BD148" i="5"/>
  <c r="BD147" i="5"/>
  <c r="BD146" i="5"/>
  <c r="BD142" i="5"/>
  <c r="BD141" i="5"/>
  <c r="BD140" i="5"/>
  <c r="BD139" i="5"/>
  <c r="BD134" i="5"/>
  <c r="BD132" i="5"/>
  <c r="BD128" i="5"/>
  <c r="BD127" i="5"/>
  <c r="BD126" i="5"/>
  <c r="BD125" i="5"/>
  <c r="BD124" i="5"/>
  <c r="BD121" i="5"/>
  <c r="BD118" i="5"/>
  <c r="BD117" i="5"/>
  <c r="BD116" i="5"/>
  <c r="BD115" i="5"/>
  <c r="BD111" i="5"/>
  <c r="BD110" i="5"/>
  <c r="BD109" i="5"/>
  <c r="BD108" i="5"/>
  <c r="BD104" i="5"/>
  <c r="BD99" i="5"/>
  <c r="BD98" i="5"/>
  <c r="BD95" i="5"/>
  <c r="BD94" i="5"/>
  <c r="BD92" i="5"/>
  <c r="BD91" i="5"/>
  <c r="BD88" i="5"/>
  <c r="BD87" i="5"/>
  <c r="BD86" i="5"/>
  <c r="BD82" i="5"/>
  <c r="BD81" i="5"/>
  <c r="BD80" i="5"/>
  <c r="BD79" i="5"/>
  <c r="BD75" i="5"/>
  <c r="BD74" i="5"/>
  <c r="BD73" i="5"/>
  <c r="BD70" i="5"/>
  <c r="BD69" i="5"/>
  <c r="BD67" i="5"/>
  <c r="BD66" i="5"/>
  <c r="BD62" i="5"/>
  <c r="BD61" i="5"/>
  <c r="BD59" i="5"/>
  <c r="BD58" i="5"/>
  <c r="BD54" i="5"/>
  <c r="BD53" i="5"/>
  <c r="BD52" i="5"/>
  <c r="BD51" i="5"/>
  <c r="BD50" i="5"/>
  <c r="BD46" i="5"/>
  <c r="BD45" i="5"/>
  <c r="BD43" i="5"/>
  <c r="BD42" i="5"/>
  <c r="BD39" i="5"/>
  <c r="BD38" i="5"/>
  <c r="BD36" i="5"/>
  <c r="BD35" i="5"/>
  <c r="BD32" i="5"/>
  <c r="BD31" i="5"/>
  <c r="BD30" i="5"/>
  <c r="BD27" i="5"/>
  <c r="BD28" i="5" s="1"/>
  <c r="BD23" i="5"/>
  <c r="BD22" i="5"/>
  <c r="BD20" i="5"/>
  <c r="BD19" i="5"/>
  <c r="BD15" i="5"/>
  <c r="BD14" i="5"/>
  <c r="BD12" i="5"/>
  <c r="BD11" i="5"/>
  <c r="BD71" i="5" l="1"/>
  <c r="BD119" i="5"/>
  <c r="BD17" i="5"/>
  <c r="BD24" i="5"/>
  <c r="BD209" i="5"/>
  <c r="BD183" i="5"/>
  <c r="BD136" i="5"/>
  <c r="BD101" i="5"/>
  <c r="BD163" i="5"/>
  <c r="BD216" i="5"/>
  <c r="BD112" i="5"/>
  <c r="BD169" i="5"/>
  <c r="BD191" i="5"/>
  <c r="BD76" i="5"/>
  <c r="BD158" i="5"/>
  <c r="BD198" i="5"/>
  <c r="BD211" i="5"/>
  <c r="BD63" i="5"/>
  <c r="BD96" i="5"/>
  <c r="BD129" i="5"/>
  <c r="BD55" i="5"/>
  <c r="BD47" i="5"/>
  <c r="BD89" i="5"/>
  <c r="BD150" i="5"/>
  <c r="BD83" i="5"/>
  <c r="BD33" i="5"/>
  <c r="BD143" i="5"/>
  <c r="BD176" i="5"/>
  <c r="BD205" i="5"/>
  <c r="BD40" i="5"/>
  <c r="BD215" i="5"/>
  <c r="BD213" i="5"/>
  <c r="BD210" i="5"/>
  <c r="BD214" i="5"/>
  <c r="BD198" i="1"/>
  <c r="BD197" i="1"/>
  <c r="BD195" i="1"/>
  <c r="BD190" i="1"/>
  <c r="BD189" i="1"/>
  <c r="BD188" i="1"/>
  <c r="BD186" i="1"/>
  <c r="BD181" i="1"/>
  <c r="BD176" i="1"/>
  <c r="BD169" i="1"/>
  <c r="BD154" i="1"/>
  <c r="BD147" i="1"/>
  <c r="BD141" i="1"/>
  <c r="BD134" i="1"/>
  <c r="BD127" i="1"/>
  <c r="BD121" i="1"/>
  <c r="BD114" i="1"/>
  <c r="BD86" i="1"/>
  <c r="BD79" i="1"/>
  <c r="BD73" i="1"/>
  <c r="BD66" i="1"/>
  <c r="BD54" i="1"/>
  <c r="BD47" i="1"/>
  <c r="BD33" i="1"/>
  <c r="BD146" i="2"/>
  <c r="BD144" i="2"/>
  <c r="BD141" i="2"/>
  <c r="BD140" i="2"/>
  <c r="BD139" i="2"/>
  <c r="BD138" i="2"/>
  <c r="BD135" i="2"/>
  <c r="BD131" i="2"/>
  <c r="BD127" i="2"/>
  <c r="BD120" i="2"/>
  <c r="BD113" i="2"/>
  <c r="BD106" i="2"/>
  <c r="BD100" i="2"/>
  <c r="BD96" i="2"/>
  <c r="BD92" i="2"/>
  <c r="BD86" i="2"/>
  <c r="BD81" i="2"/>
  <c r="BD77" i="2"/>
  <c r="BD70" i="2"/>
  <c r="BD65" i="2"/>
  <c r="BD60" i="2"/>
  <c r="BD55" i="2"/>
  <c r="BD50" i="2"/>
  <c r="BD45" i="2"/>
  <c r="BD41" i="2"/>
  <c r="BD35" i="2"/>
  <c r="BD28" i="2"/>
  <c r="BD192" i="1" l="1"/>
  <c r="BD200" i="1"/>
  <c r="BD217" i="5"/>
  <c r="BD148" i="2"/>
  <c r="BD136" i="2"/>
  <c r="BD142" i="2" s="1"/>
  <c r="BC161" i="5"/>
  <c r="BB161" i="5"/>
  <c r="BB102" i="3"/>
  <c r="BC102" i="3"/>
  <c r="BD102" i="3"/>
  <c r="BD113" i="3" l="1"/>
  <c r="BD112" i="3"/>
  <c r="BD110" i="3"/>
  <c r="BD109" i="3"/>
  <c r="BD108" i="3"/>
  <c r="BD105" i="3"/>
  <c r="BD104" i="3"/>
  <c r="BD101" i="3"/>
  <c r="BD100" i="3"/>
  <c r="BD92" i="3"/>
  <c r="BD81" i="3"/>
  <c r="BD75" i="3"/>
  <c r="BD59" i="3"/>
  <c r="BD53" i="3"/>
  <c r="BD46" i="3"/>
  <c r="BD40" i="3"/>
  <c r="BD33" i="3"/>
  <c r="BD21" i="3"/>
  <c r="BD114" i="3" l="1"/>
  <c r="BD106" i="3"/>
  <c r="BC123" i="5"/>
  <c r="BD107" i="4"/>
  <c r="BD145" i="4" l="1"/>
  <c r="BD224" i="5" s="1"/>
  <c r="BD144" i="4"/>
  <c r="BD223" i="5" s="1"/>
  <c r="BD143" i="4"/>
  <c r="BD221" i="5" s="1"/>
  <c r="BD142" i="4"/>
  <c r="BD220" i="5" s="1"/>
  <c r="BD219" i="5"/>
  <c r="BD138" i="4"/>
  <c r="BD137" i="4"/>
  <c r="BD136" i="4"/>
  <c r="BD135" i="4"/>
  <c r="BD134" i="4"/>
  <c r="BD133" i="4"/>
  <c r="BD128" i="4"/>
  <c r="BD123" i="4"/>
  <c r="BD116" i="4"/>
  <c r="BD100" i="4"/>
  <c r="BD91" i="4"/>
  <c r="BD83" i="4"/>
  <c r="BD77" i="4"/>
  <c r="BD63" i="4"/>
  <c r="BD56" i="4"/>
  <c r="BD47" i="4"/>
  <c r="BD33" i="4"/>
  <c r="BD26" i="4"/>
  <c r="BD20" i="4"/>
  <c r="BD14" i="4"/>
  <c r="BD226" i="5" l="1"/>
  <c r="BD139" i="4"/>
  <c r="BD146" i="4"/>
  <c r="BC109" i="2"/>
  <c r="BC193" i="5" l="1"/>
  <c r="BC171" i="5"/>
  <c r="BC35" i="5"/>
  <c r="BC30" i="5"/>
  <c r="BC19" i="5"/>
  <c r="BC11" i="5"/>
  <c r="BC195" i="1" l="1"/>
  <c r="BC194" i="1"/>
  <c r="BC176" i="1"/>
  <c r="BC154" i="1"/>
  <c r="BC40" i="1"/>
  <c r="BA33" i="1"/>
  <c r="AZ33" i="1"/>
  <c r="AY33" i="1"/>
  <c r="AX33" i="1"/>
  <c r="BB33" i="1"/>
  <c r="BC33" i="1"/>
  <c r="BC17" i="1"/>
  <c r="AX102" i="3"/>
  <c r="AW102" i="3"/>
  <c r="AW101" i="3"/>
  <c r="BC204" i="5" l="1"/>
  <c r="BC203" i="5"/>
  <c r="BC202" i="5"/>
  <c r="BC201" i="5"/>
  <c r="BC197" i="5"/>
  <c r="BC196" i="5"/>
  <c r="BC195" i="5"/>
  <c r="BC194" i="5"/>
  <c r="BC190" i="5"/>
  <c r="BC189" i="5"/>
  <c r="BC188" i="5"/>
  <c r="BC187" i="5"/>
  <c r="BC186" i="5"/>
  <c r="BC182" i="5"/>
  <c r="BC181" i="5"/>
  <c r="BC180" i="5"/>
  <c r="BC179" i="5"/>
  <c r="BC175" i="5"/>
  <c r="BC174" i="5"/>
  <c r="BC173" i="5"/>
  <c r="BC172" i="5"/>
  <c r="BC168" i="5"/>
  <c r="BC167" i="5"/>
  <c r="BC166" i="5"/>
  <c r="BC165" i="5"/>
  <c r="BC162" i="5"/>
  <c r="BC160" i="5"/>
  <c r="BC157" i="5"/>
  <c r="BC156" i="5"/>
  <c r="BC155" i="5"/>
  <c r="BC154" i="5"/>
  <c r="BC153" i="5"/>
  <c r="BC152" i="5"/>
  <c r="BC149" i="5"/>
  <c r="BC148" i="5"/>
  <c r="BC147" i="5"/>
  <c r="BC146" i="5"/>
  <c r="BC142" i="5"/>
  <c r="BC141" i="5"/>
  <c r="BC140" i="5"/>
  <c r="BC139" i="5"/>
  <c r="BC134" i="5"/>
  <c r="BC132" i="5"/>
  <c r="BC128" i="5"/>
  <c r="BC127" i="5"/>
  <c r="BC126" i="5"/>
  <c r="BC125" i="5"/>
  <c r="BC124" i="5"/>
  <c r="BC121" i="5"/>
  <c r="BC118" i="5"/>
  <c r="BC117" i="5"/>
  <c r="BC116" i="5"/>
  <c r="BC115" i="5"/>
  <c r="BC114" i="5"/>
  <c r="BC111" i="5"/>
  <c r="BC110" i="5"/>
  <c r="BC109" i="5"/>
  <c r="BC108" i="5"/>
  <c r="BC107" i="5"/>
  <c r="BC104" i="5"/>
  <c r="BC99" i="5"/>
  <c r="BC98" i="5"/>
  <c r="BC95" i="5"/>
  <c r="BC94" i="5"/>
  <c r="BC92" i="5"/>
  <c r="BC91" i="5"/>
  <c r="BC88" i="5"/>
  <c r="BC87" i="5"/>
  <c r="BC86" i="5"/>
  <c r="BC82" i="5"/>
  <c r="BC81" i="5"/>
  <c r="BC80" i="5"/>
  <c r="BC79" i="5"/>
  <c r="BC75" i="5"/>
  <c r="BC74" i="5"/>
  <c r="BC73" i="5"/>
  <c r="BC70" i="5"/>
  <c r="BC69" i="5"/>
  <c r="BC67" i="5"/>
  <c r="BC66" i="5"/>
  <c r="BC62" i="5"/>
  <c r="BC61" i="5"/>
  <c r="BC59" i="5"/>
  <c r="BC58" i="5"/>
  <c r="BC57" i="5"/>
  <c r="BC54" i="5"/>
  <c r="BC53" i="5"/>
  <c r="BC52" i="5"/>
  <c r="BC51" i="5"/>
  <c r="BC50" i="5"/>
  <c r="BC46" i="5"/>
  <c r="BC45" i="5"/>
  <c r="BC43" i="5"/>
  <c r="BC42" i="5"/>
  <c r="BC39" i="5"/>
  <c r="BC38" i="5"/>
  <c r="BC36" i="5"/>
  <c r="BC32" i="5"/>
  <c r="BC31" i="5"/>
  <c r="BC27" i="5"/>
  <c r="BC28" i="5" s="1"/>
  <c r="BC23" i="5"/>
  <c r="BC22" i="5"/>
  <c r="BC20" i="5"/>
  <c r="BC15" i="5"/>
  <c r="BC14" i="5"/>
  <c r="BC12" i="5"/>
  <c r="BC198" i="1"/>
  <c r="BC197" i="1"/>
  <c r="BC191" i="1"/>
  <c r="BC190" i="1"/>
  <c r="BC189" i="1"/>
  <c r="BC188" i="1"/>
  <c r="BC186" i="1"/>
  <c r="BC181" i="1"/>
  <c r="BC169" i="1"/>
  <c r="BC147" i="1"/>
  <c r="BC141" i="1"/>
  <c r="BC134" i="1"/>
  <c r="BC127" i="1"/>
  <c r="BC121" i="1"/>
  <c r="BC114" i="1"/>
  <c r="BC106" i="1"/>
  <c r="BC99" i="1"/>
  <c r="BC86" i="1"/>
  <c r="BC79" i="1"/>
  <c r="BC73" i="1"/>
  <c r="BC66" i="1"/>
  <c r="BC61" i="1"/>
  <c r="BC54" i="1"/>
  <c r="BC47" i="1"/>
  <c r="BC146" i="2"/>
  <c r="BC144" i="2"/>
  <c r="BC141" i="2"/>
  <c r="BC140" i="2"/>
  <c r="BC139" i="2"/>
  <c r="BC138" i="2"/>
  <c r="BC136" i="2"/>
  <c r="BC135" i="2"/>
  <c r="BC131" i="2"/>
  <c r="BC127" i="2"/>
  <c r="BC120" i="2"/>
  <c r="BC113" i="2"/>
  <c r="BC106" i="2"/>
  <c r="BC100" i="2"/>
  <c r="BC96" i="2"/>
  <c r="BC92" i="2"/>
  <c r="BC86" i="2"/>
  <c r="BC81" i="2"/>
  <c r="BC77" i="2"/>
  <c r="BC70" i="2"/>
  <c r="BC65" i="2"/>
  <c r="BC60" i="2"/>
  <c r="BC55" i="2"/>
  <c r="BC50" i="2"/>
  <c r="BC45" i="2"/>
  <c r="BC41" i="2"/>
  <c r="BC35" i="2"/>
  <c r="BC28" i="2"/>
  <c r="BC19" i="2"/>
  <c r="BC113" i="3"/>
  <c r="BC112" i="3"/>
  <c r="BC110" i="3"/>
  <c r="BC109" i="3"/>
  <c r="BC108" i="3"/>
  <c r="BC105" i="3"/>
  <c r="BC104" i="3"/>
  <c r="BC101" i="3"/>
  <c r="BC100" i="3"/>
  <c r="BC92" i="3"/>
  <c r="BC81" i="3"/>
  <c r="BC75" i="3"/>
  <c r="BC59" i="3"/>
  <c r="BC53" i="3"/>
  <c r="BC46" i="3"/>
  <c r="BC40" i="3"/>
  <c r="BC33" i="3"/>
  <c r="BC21" i="3"/>
  <c r="BC119" i="5" l="1"/>
  <c r="BC24" i="5"/>
  <c r="BC71" i="5"/>
  <c r="BC209" i="5"/>
  <c r="BC183" i="5"/>
  <c r="BC200" i="1"/>
  <c r="BC211" i="5"/>
  <c r="BC214" i="5"/>
  <c r="BC192" i="1"/>
  <c r="BC17" i="5"/>
  <c r="BC101" i="5"/>
  <c r="BC136" i="5"/>
  <c r="BC216" i="5"/>
  <c r="BC143" i="5"/>
  <c r="BC169" i="5"/>
  <c r="BC198" i="5"/>
  <c r="BC176" i="5"/>
  <c r="BC150" i="5"/>
  <c r="BC213" i="5"/>
  <c r="BC215" i="5"/>
  <c r="BC47" i="5"/>
  <c r="BC55" i="5"/>
  <c r="BC76" i="5"/>
  <c r="BC112" i="5"/>
  <c r="BC191" i="5"/>
  <c r="BC33" i="5"/>
  <c r="BC83" i="5"/>
  <c r="BC96" i="5"/>
  <c r="BC129" i="5"/>
  <c r="BC158" i="5"/>
  <c r="BC163" i="5"/>
  <c r="BC205" i="5"/>
  <c r="BC210" i="5"/>
  <c r="BC40" i="5"/>
  <c r="BC63" i="5"/>
  <c r="BC89" i="5"/>
  <c r="BC142" i="2"/>
  <c r="BC148" i="2"/>
  <c r="BC106" i="3"/>
  <c r="BC114" i="3"/>
  <c r="BC123" i="4"/>
  <c r="BC133" i="4"/>
  <c r="BC145" i="4"/>
  <c r="BC224" i="5" s="1"/>
  <c r="BC144" i="4"/>
  <c r="BC223" i="5" s="1"/>
  <c r="BC143" i="4"/>
  <c r="BC221" i="5" s="1"/>
  <c r="BC142" i="4"/>
  <c r="BC220" i="5" s="1"/>
  <c r="BC219" i="5"/>
  <c r="BC138" i="4"/>
  <c r="BC137" i="4"/>
  <c r="BC136" i="4"/>
  <c r="BC135" i="4"/>
  <c r="BC128" i="4"/>
  <c r="BC116" i="4"/>
  <c r="BC107" i="4"/>
  <c r="BC100" i="4"/>
  <c r="BC91" i="4"/>
  <c r="BC83" i="4"/>
  <c r="BC77" i="4"/>
  <c r="BC71" i="4"/>
  <c r="BC63" i="4"/>
  <c r="BC56" i="4"/>
  <c r="BC47" i="4"/>
  <c r="BC33" i="4"/>
  <c r="BC26" i="4"/>
  <c r="BC20" i="4"/>
  <c r="BC14" i="4"/>
  <c r="BC226" i="5" l="1"/>
  <c r="BC217" i="5"/>
  <c r="BC146" i="4"/>
  <c r="BC139" i="4"/>
  <c r="BB136" i="2"/>
  <c r="BB50" i="2"/>
  <c r="BB123" i="5" l="1"/>
  <c r="BA123" i="5"/>
  <c r="BA135" i="2"/>
  <c r="BB135" i="2"/>
  <c r="BB77" i="2"/>
  <c r="BA77" i="2"/>
  <c r="BB104" i="5" l="1"/>
  <c r="BB188" i="1"/>
  <c r="BB32" i="5"/>
  <c r="BB127" i="5"/>
  <c r="BB189" i="1"/>
  <c r="BA37" i="5" l="1"/>
  <c r="AZ37" i="5"/>
  <c r="AY37" i="5"/>
  <c r="AX37" i="5"/>
  <c r="AW37" i="5"/>
  <c r="BB37" i="5"/>
  <c r="AW134" i="4"/>
  <c r="AX134" i="4"/>
  <c r="AY134" i="4"/>
  <c r="AZ134" i="4"/>
  <c r="BA134" i="4"/>
  <c r="BB134" i="4"/>
  <c r="BB91" i="5"/>
  <c r="BB47" i="4"/>
  <c r="BB204" i="5" l="1"/>
  <c r="BB203" i="5"/>
  <c r="BB202" i="5"/>
  <c r="BB201" i="5"/>
  <c r="BB197" i="5"/>
  <c r="BB196" i="5"/>
  <c r="BB195" i="5"/>
  <c r="BB194" i="5"/>
  <c r="BB190" i="5"/>
  <c r="BB189" i="5"/>
  <c r="BB188" i="5"/>
  <c r="BB187" i="5"/>
  <c r="BB186" i="5"/>
  <c r="BB182" i="5"/>
  <c r="BB181" i="5"/>
  <c r="BB180" i="5"/>
  <c r="BB179" i="5"/>
  <c r="BB175" i="5"/>
  <c r="BB174" i="5"/>
  <c r="BB173" i="5"/>
  <c r="BB172" i="5"/>
  <c r="BB171" i="5"/>
  <c r="BB168" i="5"/>
  <c r="BB167" i="5"/>
  <c r="BB166" i="5"/>
  <c r="BB165" i="5"/>
  <c r="BB162" i="5"/>
  <c r="BB160" i="5"/>
  <c r="BB157" i="5"/>
  <c r="BB156" i="5"/>
  <c r="BB155" i="5"/>
  <c r="BB154" i="5"/>
  <c r="BB153" i="5"/>
  <c r="BB152" i="5"/>
  <c r="BB149" i="5"/>
  <c r="BB148" i="5"/>
  <c r="BB147" i="5"/>
  <c r="BB146" i="5"/>
  <c r="BB142" i="5"/>
  <c r="BB141" i="5"/>
  <c r="BB140" i="5"/>
  <c r="BB139" i="5"/>
  <c r="BB134" i="5"/>
  <c r="BB132" i="5"/>
  <c r="BB128" i="5"/>
  <c r="BB126" i="5"/>
  <c r="BB125" i="5"/>
  <c r="BB124" i="5"/>
  <c r="BB121" i="5"/>
  <c r="BB118" i="5"/>
  <c r="BB117" i="5"/>
  <c r="BB116" i="5"/>
  <c r="BB115" i="5"/>
  <c r="BB114" i="5"/>
  <c r="BB111" i="5"/>
  <c r="BB110" i="5"/>
  <c r="BB109" i="5"/>
  <c r="BB108" i="5"/>
  <c r="BB107" i="5"/>
  <c r="BB99" i="5"/>
  <c r="BB98" i="5"/>
  <c r="BB95" i="5"/>
  <c r="BB94" i="5"/>
  <c r="BB92" i="5"/>
  <c r="BB88" i="5"/>
  <c r="BB87" i="5"/>
  <c r="BB86" i="5"/>
  <c r="BB82" i="5"/>
  <c r="BB81" i="5"/>
  <c r="BB80" i="5"/>
  <c r="BB79" i="5"/>
  <c r="BB75" i="5"/>
  <c r="BB74" i="5"/>
  <c r="BB73" i="5"/>
  <c r="BB70" i="5"/>
  <c r="BB69" i="5"/>
  <c r="BB67" i="5"/>
  <c r="BB66" i="5"/>
  <c r="BB62" i="5"/>
  <c r="BB61" i="5"/>
  <c r="BB59" i="5"/>
  <c r="BB58" i="5"/>
  <c r="BB57" i="5"/>
  <c r="BB54" i="5"/>
  <c r="BB53" i="5"/>
  <c r="BB52" i="5"/>
  <c r="BB51" i="5"/>
  <c r="BB50" i="5"/>
  <c r="BB46" i="5"/>
  <c r="BB45" i="5"/>
  <c r="BB43" i="5"/>
  <c r="BB42" i="5"/>
  <c r="BB39" i="5"/>
  <c r="BB38" i="5"/>
  <c r="BB36" i="5"/>
  <c r="BB35" i="5"/>
  <c r="BB31" i="5"/>
  <c r="BB30" i="5"/>
  <c r="BB27" i="5"/>
  <c r="BB28" i="5" s="1"/>
  <c r="BB23" i="5"/>
  <c r="BB22" i="5"/>
  <c r="BB20" i="5"/>
  <c r="BB15" i="5"/>
  <c r="BB14" i="5"/>
  <c r="BB12" i="5"/>
  <c r="BB198" i="1"/>
  <c r="BB197" i="1"/>
  <c r="BB195" i="1"/>
  <c r="BB191" i="1"/>
  <c r="BB190" i="1"/>
  <c r="BB186" i="1"/>
  <c r="BB181" i="1"/>
  <c r="BB176" i="1"/>
  <c r="BB169" i="1"/>
  <c r="BB161" i="1"/>
  <c r="BB154" i="1"/>
  <c r="BB147" i="1"/>
  <c r="BB141" i="1"/>
  <c r="BB134" i="1"/>
  <c r="BB127" i="1"/>
  <c r="BB121" i="1"/>
  <c r="BB114" i="1"/>
  <c r="BB106" i="1"/>
  <c r="BB99" i="1"/>
  <c r="BB86" i="1"/>
  <c r="BB79" i="1"/>
  <c r="BB73" i="1"/>
  <c r="BB66" i="1"/>
  <c r="BB61" i="1"/>
  <c r="BB54" i="1"/>
  <c r="BB47" i="1"/>
  <c r="BB40" i="1"/>
  <c r="BB24" i="1"/>
  <c r="BB17" i="1"/>
  <c r="BB119" i="5" l="1"/>
  <c r="BB71" i="5"/>
  <c r="BB209" i="5"/>
  <c r="BB211" i="5"/>
  <c r="BB214" i="5"/>
  <c r="BB213" i="5"/>
  <c r="BB89" i="5"/>
  <c r="BB210" i="5"/>
  <c r="BB216" i="5"/>
  <c r="BB96" i="5"/>
  <c r="BB47" i="5"/>
  <c r="BB55" i="5"/>
  <c r="BB83" i="5"/>
  <c r="BB143" i="5"/>
  <c r="BB150" i="5"/>
  <c r="BB158" i="5"/>
  <c r="BB169" i="5"/>
  <c r="BB215" i="5"/>
  <c r="BB63" i="5"/>
  <c r="BB76" i="5"/>
  <c r="BB101" i="5"/>
  <c r="BB176" i="5"/>
  <c r="BB183" i="5"/>
  <c r="BB191" i="5"/>
  <c r="BB24" i="5"/>
  <c r="BB40" i="5"/>
  <c r="BB112" i="5"/>
  <c r="BB129" i="5"/>
  <c r="BB136" i="5"/>
  <c r="BB163" i="5"/>
  <c r="BB198" i="5"/>
  <c r="BB205" i="5"/>
  <c r="BB33" i="5"/>
  <c r="BB17" i="5"/>
  <c r="BB192" i="1"/>
  <c r="BB200" i="1"/>
  <c r="BB146" i="2"/>
  <c r="BB144" i="2"/>
  <c r="BB141" i="2"/>
  <c r="BB140" i="2"/>
  <c r="BB139" i="2"/>
  <c r="BB138" i="2"/>
  <c r="BB131" i="2"/>
  <c r="BB127" i="2"/>
  <c r="BB120" i="2"/>
  <c r="BB113" i="2"/>
  <c r="BB106" i="2"/>
  <c r="BB100" i="2"/>
  <c r="BB96" i="2"/>
  <c r="BB92" i="2"/>
  <c r="BB86" i="2"/>
  <c r="BB81" i="2"/>
  <c r="BB70" i="2"/>
  <c r="BB65" i="2"/>
  <c r="BB60" i="2"/>
  <c r="BB55" i="2"/>
  <c r="BB45" i="2"/>
  <c r="BB41" i="2"/>
  <c r="BB35" i="2"/>
  <c r="BB28" i="2"/>
  <c r="BB19" i="2"/>
  <c r="BB145" i="4"/>
  <c r="BB144" i="4"/>
  <c r="BB143" i="4"/>
  <c r="BB142" i="4"/>
  <c r="BB138" i="4"/>
  <c r="BB137" i="4"/>
  <c r="BB136" i="4"/>
  <c r="BB135" i="4"/>
  <c r="BB133" i="4"/>
  <c r="BB128" i="4"/>
  <c r="BB123" i="4"/>
  <c r="BB116" i="4"/>
  <c r="BB107" i="4"/>
  <c r="BB100" i="4"/>
  <c r="BB91" i="4"/>
  <c r="BB83" i="4"/>
  <c r="BB77" i="4"/>
  <c r="BB71" i="4"/>
  <c r="BB63" i="4"/>
  <c r="BB56" i="4"/>
  <c r="BB33" i="4"/>
  <c r="BB26" i="4"/>
  <c r="BB20" i="4"/>
  <c r="BB14" i="4"/>
  <c r="BB217" i="5" l="1"/>
  <c r="BB142" i="2"/>
  <c r="BB148" i="2"/>
  <c r="BB146" i="4"/>
  <c r="BB139" i="4"/>
  <c r="BB100" i="3"/>
  <c r="BB46" i="3"/>
  <c r="BB113" i="3"/>
  <c r="BB224" i="5" s="1"/>
  <c r="BB112" i="3"/>
  <c r="BB223" i="5" s="1"/>
  <c r="BB110" i="3"/>
  <c r="BB221" i="5" s="1"/>
  <c r="BB109" i="3"/>
  <c r="BB220" i="5" s="1"/>
  <c r="BB108" i="3"/>
  <c r="BB219" i="5" s="1"/>
  <c r="BB105" i="3"/>
  <c r="BB104" i="3"/>
  <c r="BB101" i="3"/>
  <c r="BB92" i="3"/>
  <c r="BB81" i="3"/>
  <c r="BB75" i="3"/>
  <c r="BB59" i="3"/>
  <c r="BB53" i="3"/>
  <c r="BB40" i="3"/>
  <c r="BB33" i="3"/>
  <c r="BB21" i="3"/>
  <c r="BB226" i="5" l="1"/>
  <c r="BB114" i="3"/>
  <c r="BB106" i="3"/>
  <c r="BA198" i="1"/>
  <c r="BA125" i="5" l="1"/>
  <c r="AZ125" i="5"/>
  <c r="AY125" i="5"/>
  <c r="AX125" i="5"/>
  <c r="BA102" i="3"/>
  <c r="AZ102" i="3"/>
  <c r="AY102" i="3"/>
  <c r="BA124" i="5" l="1"/>
  <c r="BA136" i="2"/>
  <c r="BA42" i="5" l="1"/>
  <c r="AZ42" i="5"/>
  <c r="BA44" i="5"/>
  <c r="AZ44" i="5"/>
  <c r="AZ143" i="4"/>
  <c r="AZ141" i="4"/>
  <c r="AZ132" i="4"/>
  <c r="AZ26" i="4"/>
  <c r="BA143" i="4" l="1"/>
  <c r="BA26" i="4"/>
  <c r="BA204" i="5" l="1"/>
  <c r="BA203" i="5"/>
  <c r="BA202" i="5"/>
  <c r="BA201" i="5"/>
  <c r="BA197" i="5"/>
  <c r="BA196" i="5"/>
  <c r="BA195" i="5"/>
  <c r="BA194" i="5"/>
  <c r="BA190" i="5"/>
  <c r="BA189" i="5"/>
  <c r="BA188" i="5"/>
  <c r="BA187" i="5"/>
  <c r="BA186" i="5"/>
  <c r="BA182" i="5"/>
  <c r="BA181" i="5"/>
  <c r="BA180" i="5"/>
  <c r="BA179" i="5"/>
  <c r="BA175" i="5"/>
  <c r="BA174" i="5"/>
  <c r="BA173" i="5"/>
  <c r="BA172" i="5"/>
  <c r="BA171" i="5"/>
  <c r="BA168" i="5"/>
  <c r="BA167" i="5"/>
  <c r="BA166" i="5"/>
  <c r="BA165" i="5"/>
  <c r="BA162" i="5"/>
  <c r="BA160" i="5"/>
  <c r="BA157" i="5"/>
  <c r="BA156" i="5"/>
  <c r="BA155" i="5"/>
  <c r="BA154" i="5"/>
  <c r="BA153" i="5"/>
  <c r="BA152" i="5"/>
  <c r="BA149" i="5"/>
  <c r="BA148" i="5"/>
  <c r="BA147" i="5"/>
  <c r="BA146" i="5"/>
  <c r="BA142" i="5"/>
  <c r="BA141" i="5"/>
  <c r="BA140" i="5"/>
  <c r="BA139" i="5"/>
  <c r="BA134" i="5"/>
  <c r="BA132" i="5"/>
  <c r="BA128" i="5"/>
  <c r="BA126" i="5"/>
  <c r="BA121" i="5"/>
  <c r="BA118" i="5"/>
  <c r="BA117" i="5"/>
  <c r="BA116" i="5"/>
  <c r="BA115" i="5"/>
  <c r="BA114" i="5"/>
  <c r="BA111" i="5"/>
  <c r="BA110" i="5"/>
  <c r="BA109" i="5"/>
  <c r="BA108" i="5"/>
  <c r="BA107" i="5"/>
  <c r="BA99" i="5"/>
  <c r="BA98" i="5"/>
  <c r="BA95" i="5"/>
  <c r="BA94" i="5"/>
  <c r="BA93" i="5"/>
  <c r="BA92" i="5"/>
  <c r="BA88" i="5"/>
  <c r="BA87" i="5"/>
  <c r="BA86" i="5"/>
  <c r="BA85" i="5"/>
  <c r="BA82" i="5"/>
  <c r="BA81" i="5"/>
  <c r="BA80" i="5"/>
  <c r="BA79" i="5"/>
  <c r="BA75" i="5"/>
  <c r="BA74" i="5"/>
  <c r="BA73" i="5"/>
  <c r="BA70" i="5"/>
  <c r="BA69" i="5"/>
  <c r="BA67" i="5"/>
  <c r="BA66" i="5"/>
  <c r="BA62" i="5"/>
  <c r="BA61" i="5"/>
  <c r="BA59" i="5"/>
  <c r="BA58" i="5"/>
  <c r="BA57" i="5"/>
  <c r="BA54" i="5"/>
  <c r="BA53" i="5"/>
  <c r="BA52" i="5"/>
  <c r="BA51" i="5"/>
  <c r="BA50" i="5"/>
  <c r="BA46" i="5"/>
  <c r="BA45" i="5"/>
  <c r="BA43" i="5"/>
  <c r="BA39" i="5"/>
  <c r="BA38" i="5"/>
  <c r="BA36" i="5"/>
  <c r="BA35" i="5"/>
  <c r="BA32" i="5"/>
  <c r="BA31" i="5"/>
  <c r="BA30" i="5"/>
  <c r="BA27" i="5"/>
  <c r="BA28" i="5" s="1"/>
  <c r="BA23" i="5"/>
  <c r="BA22" i="5"/>
  <c r="BA21" i="5"/>
  <c r="BA20" i="5"/>
  <c r="BA15" i="5"/>
  <c r="BA14" i="5"/>
  <c r="BA12" i="5"/>
  <c r="BA145" i="4"/>
  <c r="BA144" i="4"/>
  <c r="BA142" i="4"/>
  <c r="BA138" i="4"/>
  <c r="BA137" i="4"/>
  <c r="BA136" i="4"/>
  <c r="BA135" i="4"/>
  <c r="BA133" i="4"/>
  <c r="BA128" i="4"/>
  <c r="BA123" i="4"/>
  <c r="BA116" i="4"/>
  <c r="BA107" i="4"/>
  <c r="BA100" i="4"/>
  <c r="BA91" i="4"/>
  <c r="BA83" i="4"/>
  <c r="BA77" i="4"/>
  <c r="BA71" i="4"/>
  <c r="BA63" i="4"/>
  <c r="BA56" i="4"/>
  <c r="BA47" i="4"/>
  <c r="BA33" i="4"/>
  <c r="BA20" i="4"/>
  <c r="BA14" i="4"/>
  <c r="BA113" i="3"/>
  <c r="BA112" i="3"/>
  <c r="BA110" i="3"/>
  <c r="BA109" i="3"/>
  <c r="BA108" i="3"/>
  <c r="BA219" i="5" s="1"/>
  <c r="BA105" i="3"/>
  <c r="BA104" i="3"/>
  <c r="BA101" i="3"/>
  <c r="BA100" i="3"/>
  <c r="BA92" i="3"/>
  <c r="BA81" i="3"/>
  <c r="BA75" i="3"/>
  <c r="BA59" i="3"/>
  <c r="BA53" i="3"/>
  <c r="BA46" i="3"/>
  <c r="BA40" i="3"/>
  <c r="BA33" i="3"/>
  <c r="BA21" i="3"/>
  <c r="BA146" i="2"/>
  <c r="BA145" i="2"/>
  <c r="BA144" i="2"/>
  <c r="BA141" i="2"/>
  <c r="BA140" i="2"/>
  <c r="BA139" i="2"/>
  <c r="BA138" i="2"/>
  <c r="BA137" i="2"/>
  <c r="BA131" i="2"/>
  <c r="BA127" i="2"/>
  <c r="BA120" i="2"/>
  <c r="BA113" i="2"/>
  <c r="BA106" i="2"/>
  <c r="BA100" i="2"/>
  <c r="BA96" i="2"/>
  <c r="BA92" i="2"/>
  <c r="BA86" i="2"/>
  <c r="BA81" i="2"/>
  <c r="BA70" i="2"/>
  <c r="BA65" i="2"/>
  <c r="BA60" i="2"/>
  <c r="BA55" i="2"/>
  <c r="BA50" i="2"/>
  <c r="BA45" i="2"/>
  <c r="BA41" i="2"/>
  <c r="BA35" i="2"/>
  <c r="BA28" i="2"/>
  <c r="BA23" i="2"/>
  <c r="BA19" i="2"/>
  <c r="BA13" i="2"/>
  <c r="BA197" i="1"/>
  <c r="BA196" i="1"/>
  <c r="BA195" i="1"/>
  <c r="BA191" i="1"/>
  <c r="BA190" i="1"/>
  <c r="BA189" i="1"/>
  <c r="BA188" i="1"/>
  <c r="BA187" i="1"/>
  <c r="BA186" i="1"/>
  <c r="BA181" i="1"/>
  <c r="BA176" i="1"/>
  <c r="BA169" i="1"/>
  <c r="BA161" i="1"/>
  <c r="BA154" i="1"/>
  <c r="BA147" i="1"/>
  <c r="BA141" i="1"/>
  <c r="BA134" i="1"/>
  <c r="BA127" i="1"/>
  <c r="BA121" i="1"/>
  <c r="BA114" i="1"/>
  <c r="BA106" i="1"/>
  <c r="BA99" i="1"/>
  <c r="BA86" i="1"/>
  <c r="BA79" i="1"/>
  <c r="BA73" i="1"/>
  <c r="BA66" i="1"/>
  <c r="BA61" i="1"/>
  <c r="BA54" i="1"/>
  <c r="BA47" i="1"/>
  <c r="BA40" i="1"/>
  <c r="BA24" i="1"/>
  <c r="BA17" i="1"/>
  <c r="BA71" i="5" l="1"/>
  <c r="BA119" i="5"/>
  <c r="BA209" i="5"/>
  <c r="BA211" i="5"/>
  <c r="BA136" i="5"/>
  <c r="BA17" i="5"/>
  <c r="BA224" i="5"/>
  <c r="BA221" i="5"/>
  <c r="BA220" i="5"/>
  <c r="BA223" i="5"/>
  <c r="BA47" i="5"/>
  <c r="BA83" i="5"/>
  <c r="BA76" i="5"/>
  <c r="BA214" i="5"/>
  <c r="BA163" i="5"/>
  <c r="BA143" i="5"/>
  <c r="BA150" i="5"/>
  <c r="BA158" i="5"/>
  <c r="BA169" i="5"/>
  <c r="BA216" i="5"/>
  <c r="BA40" i="5"/>
  <c r="BA205" i="5"/>
  <c r="BA198" i="5"/>
  <c r="BA191" i="5"/>
  <c r="BA215" i="5"/>
  <c r="BA183" i="5"/>
  <c r="BA176" i="5"/>
  <c r="BA129" i="5"/>
  <c r="BA112" i="5"/>
  <c r="BA101" i="5"/>
  <c r="BA96" i="5"/>
  <c r="BA89" i="5"/>
  <c r="BA63" i="5"/>
  <c r="BA55" i="5"/>
  <c r="BA213" i="5"/>
  <c r="BA33" i="5"/>
  <c r="BA210" i="5"/>
  <c r="BA24" i="5"/>
  <c r="BA146" i="4"/>
  <c r="BA139" i="4"/>
  <c r="BA114" i="3"/>
  <c r="BA106" i="3"/>
  <c r="BA148" i="2"/>
  <c r="BA142" i="2"/>
  <c r="BA192" i="1"/>
  <c r="BA200" i="1"/>
  <c r="AZ137" i="2"/>
  <c r="AY32" i="5"/>
  <c r="AX32" i="5"/>
  <c r="AZ32" i="5"/>
  <c r="AX31" i="5"/>
  <c r="AY31" i="5"/>
  <c r="AZ31" i="5"/>
  <c r="AX137" i="2"/>
  <c r="AY137" i="2"/>
  <c r="AX136" i="2"/>
  <c r="AY136" i="2"/>
  <c r="AZ136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AV19" i="2"/>
  <c r="AU19" i="2"/>
  <c r="AT19" i="2"/>
  <c r="AS19" i="2"/>
  <c r="AR19" i="2"/>
  <c r="AQ19" i="2"/>
  <c r="AP19" i="2"/>
  <c r="AO19" i="2"/>
  <c r="AW19" i="2"/>
  <c r="AY19" i="2"/>
  <c r="AX19" i="2"/>
  <c r="AZ19" i="2"/>
  <c r="BA226" i="5" l="1"/>
  <c r="BA217" i="5"/>
  <c r="AX155" i="5"/>
  <c r="AY155" i="5"/>
  <c r="AZ155" i="5"/>
  <c r="AX104" i="3"/>
  <c r="AY104" i="3"/>
  <c r="AZ104" i="3"/>
  <c r="AU81" i="3"/>
  <c r="AX81" i="3"/>
  <c r="AY81" i="3"/>
  <c r="AZ81" i="3"/>
  <c r="AZ86" i="1" l="1"/>
  <c r="AW21" i="5" l="1"/>
  <c r="AX21" i="5"/>
  <c r="AY21" i="5"/>
  <c r="AZ21" i="5"/>
  <c r="AW196" i="1"/>
  <c r="AX196" i="1"/>
  <c r="AY196" i="1"/>
  <c r="AZ196" i="1"/>
  <c r="AW187" i="1"/>
  <c r="AX187" i="1"/>
  <c r="AY187" i="1"/>
  <c r="AZ187" i="1"/>
  <c r="AZ24" i="1"/>
  <c r="AY202" i="5" l="1"/>
  <c r="AX202" i="5"/>
  <c r="AZ202" i="5"/>
  <c r="AX128" i="4"/>
  <c r="AZ133" i="4" l="1"/>
  <c r="AZ128" i="4"/>
  <c r="AZ204" i="5" l="1"/>
  <c r="AZ203" i="5"/>
  <c r="AZ201" i="5"/>
  <c r="AZ197" i="5"/>
  <c r="AZ196" i="5"/>
  <c r="AZ195" i="5"/>
  <c r="AZ194" i="5"/>
  <c r="AZ190" i="5"/>
  <c r="AZ189" i="5"/>
  <c r="AZ188" i="5"/>
  <c r="AZ187" i="5"/>
  <c r="AZ186" i="5"/>
  <c r="AZ182" i="5"/>
  <c r="AZ181" i="5"/>
  <c r="AZ180" i="5"/>
  <c r="AZ179" i="5"/>
  <c r="AZ175" i="5"/>
  <c r="AZ174" i="5"/>
  <c r="AZ173" i="5"/>
  <c r="AZ172" i="5"/>
  <c r="AZ171" i="5"/>
  <c r="AZ168" i="5"/>
  <c r="AZ167" i="5"/>
  <c r="AZ166" i="5"/>
  <c r="AZ165" i="5"/>
  <c r="AZ162" i="5"/>
  <c r="AZ160" i="5"/>
  <c r="AZ157" i="5"/>
  <c r="AZ156" i="5"/>
  <c r="AZ154" i="5"/>
  <c r="AZ153" i="5"/>
  <c r="AZ152" i="5"/>
  <c r="AZ149" i="5"/>
  <c r="AZ148" i="5"/>
  <c r="AZ147" i="5"/>
  <c r="AZ146" i="5"/>
  <c r="AZ142" i="5"/>
  <c r="AZ141" i="5"/>
  <c r="AZ140" i="5"/>
  <c r="AZ139" i="5"/>
  <c r="AZ134" i="5"/>
  <c r="AZ132" i="5"/>
  <c r="AZ128" i="5"/>
  <c r="AZ126" i="5"/>
  <c r="AZ124" i="5"/>
  <c r="AZ123" i="5"/>
  <c r="AZ121" i="5"/>
  <c r="AZ118" i="5"/>
  <c r="AZ117" i="5"/>
  <c r="AZ116" i="5"/>
  <c r="AZ115" i="5"/>
  <c r="AZ114" i="5"/>
  <c r="AZ111" i="5"/>
  <c r="AZ110" i="5"/>
  <c r="AZ109" i="5"/>
  <c r="AZ108" i="5"/>
  <c r="AZ107" i="5"/>
  <c r="AZ99" i="5"/>
  <c r="AZ98" i="5"/>
  <c r="AZ95" i="5"/>
  <c r="AZ94" i="5"/>
  <c r="AZ93" i="5"/>
  <c r="AZ92" i="5"/>
  <c r="AZ88" i="5"/>
  <c r="AZ87" i="5"/>
  <c r="AZ86" i="5"/>
  <c r="AZ85" i="5"/>
  <c r="AZ82" i="5"/>
  <c r="AZ81" i="5"/>
  <c r="AZ80" i="5"/>
  <c r="AZ79" i="5"/>
  <c r="AZ75" i="5"/>
  <c r="AZ74" i="5"/>
  <c r="AZ73" i="5"/>
  <c r="AZ70" i="5"/>
  <c r="AZ69" i="5"/>
  <c r="AZ67" i="5"/>
  <c r="AZ66" i="5"/>
  <c r="AZ62" i="5"/>
  <c r="AZ61" i="5"/>
  <c r="AZ59" i="5"/>
  <c r="AZ58" i="5"/>
  <c r="AZ57" i="5"/>
  <c r="AZ54" i="5"/>
  <c r="AZ53" i="5"/>
  <c r="AZ52" i="5"/>
  <c r="AZ51" i="5"/>
  <c r="AZ50" i="5"/>
  <c r="AZ46" i="5"/>
  <c r="AZ45" i="5"/>
  <c r="AZ43" i="5"/>
  <c r="AZ39" i="5"/>
  <c r="AZ38" i="5"/>
  <c r="AZ36" i="5"/>
  <c r="AZ35" i="5"/>
  <c r="AZ30" i="5"/>
  <c r="AZ27" i="5"/>
  <c r="AZ28" i="5" s="1"/>
  <c r="AZ23" i="5"/>
  <c r="AZ22" i="5"/>
  <c r="AZ20" i="5"/>
  <c r="AZ15" i="5"/>
  <c r="AZ14" i="5"/>
  <c r="AZ12" i="5"/>
  <c r="AZ197" i="1"/>
  <c r="AZ198" i="1"/>
  <c r="AZ195" i="1"/>
  <c r="AZ191" i="1"/>
  <c r="AZ190" i="1"/>
  <c r="AZ189" i="1"/>
  <c r="AZ188" i="1"/>
  <c r="AZ186" i="1"/>
  <c r="AZ181" i="1"/>
  <c r="AZ176" i="1"/>
  <c r="AZ169" i="1"/>
  <c r="AZ161" i="1"/>
  <c r="AZ154" i="1"/>
  <c r="AZ147" i="1"/>
  <c r="AZ141" i="1"/>
  <c r="AZ134" i="1"/>
  <c r="AZ127" i="1"/>
  <c r="AZ121" i="1"/>
  <c r="AZ114" i="1"/>
  <c r="AZ106" i="1"/>
  <c r="AZ99" i="1"/>
  <c r="AZ79" i="1"/>
  <c r="AZ73" i="1"/>
  <c r="AZ66" i="1"/>
  <c r="AZ61" i="1"/>
  <c r="AZ54" i="1"/>
  <c r="AZ47" i="1"/>
  <c r="AZ40" i="1"/>
  <c r="AZ17" i="1"/>
  <c r="AZ146" i="2"/>
  <c r="AZ145" i="2"/>
  <c r="AZ144" i="2"/>
  <c r="AZ141" i="2"/>
  <c r="AZ140" i="2"/>
  <c r="AZ139" i="2"/>
  <c r="AZ138" i="2"/>
  <c r="AZ135" i="2"/>
  <c r="AZ131" i="2"/>
  <c r="AZ127" i="2"/>
  <c r="AZ120" i="2"/>
  <c r="AZ113" i="2"/>
  <c r="AZ106" i="2"/>
  <c r="AZ100" i="2"/>
  <c r="AZ96" i="2"/>
  <c r="AZ92" i="2"/>
  <c r="AZ86" i="2"/>
  <c r="AZ81" i="2"/>
  <c r="AZ77" i="2"/>
  <c r="AZ70" i="2"/>
  <c r="AZ65" i="2"/>
  <c r="AZ60" i="2"/>
  <c r="AZ55" i="2"/>
  <c r="AZ50" i="2"/>
  <c r="AZ45" i="2"/>
  <c r="AZ41" i="2"/>
  <c r="AZ35" i="2"/>
  <c r="AZ28" i="2"/>
  <c r="AZ23" i="2"/>
  <c r="AZ13" i="2"/>
  <c r="AZ113" i="3"/>
  <c r="AZ112" i="3"/>
  <c r="AZ110" i="3"/>
  <c r="AZ109" i="3"/>
  <c r="AZ108" i="3"/>
  <c r="AZ219" i="5" s="1"/>
  <c r="AZ105" i="3"/>
  <c r="AZ101" i="3"/>
  <c r="AZ100" i="3"/>
  <c r="AZ92" i="3"/>
  <c r="AZ75" i="3"/>
  <c r="AZ59" i="3"/>
  <c r="AZ53" i="3"/>
  <c r="AZ46" i="3"/>
  <c r="AZ40" i="3"/>
  <c r="AZ33" i="3"/>
  <c r="AZ21" i="3"/>
  <c r="AZ145" i="4"/>
  <c r="AZ144" i="4"/>
  <c r="AZ142" i="4"/>
  <c r="AZ138" i="4"/>
  <c r="AZ137" i="4"/>
  <c r="AZ136" i="4"/>
  <c r="AZ135" i="4"/>
  <c r="AZ123" i="4"/>
  <c r="AZ116" i="4"/>
  <c r="AZ107" i="4"/>
  <c r="AZ100" i="4"/>
  <c r="AZ91" i="4"/>
  <c r="AZ83" i="4"/>
  <c r="AZ77" i="4"/>
  <c r="AZ71" i="4"/>
  <c r="AZ56" i="4"/>
  <c r="AZ47" i="4"/>
  <c r="AZ33" i="4"/>
  <c r="AZ20" i="4"/>
  <c r="AZ14" i="4"/>
  <c r="AZ119" i="5" l="1"/>
  <c r="AZ221" i="5"/>
  <c r="AZ211" i="5"/>
  <c r="AZ136" i="5"/>
  <c r="AZ209" i="5"/>
  <c r="AZ101" i="5"/>
  <c r="AZ163" i="5"/>
  <c r="AZ71" i="5"/>
  <c r="AZ183" i="5"/>
  <c r="AZ220" i="5"/>
  <c r="AZ216" i="5"/>
  <c r="AZ83" i="5"/>
  <c r="AZ89" i="5"/>
  <c r="AZ76" i="5"/>
  <c r="AZ24" i="5"/>
  <c r="AZ224" i="5"/>
  <c r="AZ223" i="5"/>
  <c r="AZ63" i="5"/>
  <c r="AZ96" i="5"/>
  <c r="AZ205" i="5"/>
  <c r="AZ198" i="5"/>
  <c r="AZ191" i="5"/>
  <c r="AZ176" i="5"/>
  <c r="AZ169" i="5"/>
  <c r="AZ214" i="5"/>
  <c r="AZ158" i="5"/>
  <c r="AZ215" i="5"/>
  <c r="AZ150" i="5"/>
  <c r="AZ143" i="5"/>
  <c r="AZ129" i="5"/>
  <c r="AZ112" i="5"/>
  <c r="AZ213" i="5"/>
  <c r="AZ55" i="5"/>
  <c r="AZ47" i="5"/>
  <c r="AZ210" i="5"/>
  <c r="AZ40" i="5"/>
  <c r="AZ33" i="5"/>
  <c r="AZ17" i="5"/>
  <c r="AZ192" i="1"/>
  <c r="AZ200" i="1"/>
  <c r="AZ142" i="2"/>
  <c r="AZ148" i="2"/>
  <c r="AZ106" i="3"/>
  <c r="AZ114" i="3"/>
  <c r="AZ146" i="4"/>
  <c r="AZ139" i="4"/>
  <c r="AV187" i="1"/>
  <c r="AZ226" i="5" l="1"/>
  <c r="AZ217" i="5"/>
  <c r="AY152" i="5"/>
  <c r="AX123" i="5"/>
  <c r="AW123" i="5"/>
  <c r="AY123" i="5"/>
  <c r="AY121" i="5"/>
  <c r="AY133" i="4"/>
  <c r="AY142" i="4"/>
  <c r="AY20" i="4"/>
  <c r="AX35" i="5"/>
  <c r="AW35" i="5"/>
  <c r="AY35" i="5"/>
  <c r="AY171" i="5"/>
  <c r="AY173" i="5"/>
  <c r="AX166" i="5"/>
  <c r="AW166" i="5"/>
  <c r="AY166" i="5"/>
  <c r="AX140" i="5"/>
  <c r="AW140" i="5"/>
  <c r="AV140" i="5"/>
  <c r="AY140" i="5"/>
  <c r="AV154" i="5"/>
  <c r="AW154" i="5"/>
  <c r="AX154" i="5"/>
  <c r="AX147" i="5"/>
  <c r="AW147" i="5"/>
  <c r="AV147" i="5"/>
  <c r="AU147" i="5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AW137" i="2"/>
  <c r="AV137" i="2"/>
  <c r="AX106" i="2"/>
  <c r="AU100" i="2"/>
  <c r="AT100" i="2"/>
  <c r="AV100" i="2"/>
  <c r="AX100" i="2"/>
  <c r="AW100" i="2"/>
  <c r="AT71" i="4"/>
  <c r="AT20" i="4"/>
  <c r="AT81" i="2"/>
  <c r="AU81" i="2"/>
  <c r="AX81" i="2"/>
  <c r="AW81" i="2"/>
  <c r="AV81" i="2"/>
  <c r="AY91" i="4"/>
  <c r="AX91" i="4"/>
  <c r="AW71" i="4"/>
  <c r="AV20" i="4"/>
  <c r="AW20" i="4"/>
  <c r="AY100" i="2"/>
  <c r="AY81" i="2"/>
  <c r="AY70" i="2"/>
  <c r="AY135" i="2" l="1"/>
  <c r="AY106" i="2"/>
  <c r="AV196" i="1" l="1"/>
  <c r="AU196" i="1"/>
  <c r="AU187" i="1"/>
  <c r="AX132" i="4" l="1"/>
  <c r="AW132" i="4"/>
  <c r="AX71" i="4"/>
  <c r="AX20" i="4"/>
  <c r="AT134" i="4"/>
  <c r="AY141" i="4" l="1"/>
  <c r="AY132" i="4"/>
  <c r="AY71" i="4"/>
  <c r="AY147" i="5" l="1"/>
  <c r="AY154" i="5"/>
  <c r="AY197" i="1"/>
  <c r="AY14" i="4" l="1"/>
  <c r="AY26" i="4"/>
  <c r="AY33" i="4"/>
  <c r="AY47" i="4"/>
  <c r="AY56" i="4"/>
  <c r="AY63" i="4"/>
  <c r="AY77" i="4"/>
  <c r="AY83" i="4"/>
  <c r="AY100" i="4"/>
  <c r="AY107" i="4"/>
  <c r="AY116" i="4"/>
  <c r="AY123" i="4"/>
  <c r="AY128" i="4"/>
  <c r="AY21" i="3"/>
  <c r="AY33" i="3"/>
  <c r="AY40" i="3"/>
  <c r="AY46" i="3"/>
  <c r="AY53" i="3"/>
  <c r="AY59" i="3"/>
  <c r="AY75" i="3"/>
  <c r="AY92" i="3"/>
  <c r="AY13" i="2"/>
  <c r="AY23" i="2"/>
  <c r="AY28" i="2"/>
  <c r="AY35" i="2"/>
  <c r="AY41" i="2"/>
  <c r="AY45" i="2"/>
  <c r="AY50" i="2"/>
  <c r="AY55" i="2"/>
  <c r="AY60" i="2"/>
  <c r="AY65" i="2"/>
  <c r="AY77" i="2"/>
  <c r="AY86" i="2"/>
  <c r="AY92" i="2"/>
  <c r="AY96" i="2"/>
  <c r="AY113" i="2"/>
  <c r="AY120" i="2"/>
  <c r="AY127" i="2"/>
  <c r="AY131" i="2"/>
  <c r="AY204" i="5"/>
  <c r="AY203" i="5"/>
  <c r="AY201" i="5"/>
  <c r="AY197" i="5"/>
  <c r="AY196" i="5"/>
  <c r="AY195" i="5"/>
  <c r="AY194" i="5"/>
  <c r="AY190" i="5"/>
  <c r="AY189" i="5"/>
  <c r="AY188" i="5"/>
  <c r="AY187" i="5"/>
  <c r="AY186" i="5"/>
  <c r="AY182" i="5"/>
  <c r="AY181" i="5"/>
  <c r="AY180" i="5"/>
  <c r="AY179" i="5"/>
  <c r="AY175" i="5"/>
  <c r="AY174" i="5"/>
  <c r="AY172" i="5"/>
  <c r="AY168" i="5"/>
  <c r="AY167" i="5"/>
  <c r="AY165" i="5"/>
  <c r="AY162" i="5"/>
  <c r="AY160" i="5"/>
  <c r="AY157" i="5"/>
  <c r="AY156" i="5"/>
  <c r="AY153" i="5"/>
  <c r="AY149" i="5"/>
  <c r="AY148" i="5"/>
  <c r="AY146" i="5"/>
  <c r="AY142" i="5"/>
  <c r="AY141" i="5"/>
  <c r="AY139" i="5"/>
  <c r="AY134" i="5"/>
  <c r="AY132" i="5"/>
  <c r="AY128" i="5"/>
  <c r="AY126" i="5"/>
  <c r="AY124" i="5"/>
  <c r="AY118" i="5"/>
  <c r="AY117" i="5"/>
  <c r="AY116" i="5"/>
  <c r="AY115" i="5"/>
  <c r="AY114" i="5"/>
  <c r="AY111" i="5"/>
  <c r="AY110" i="5"/>
  <c r="AY109" i="5"/>
  <c r="AY108" i="5"/>
  <c r="AY107" i="5"/>
  <c r="AY99" i="5"/>
  <c r="AY98" i="5"/>
  <c r="AY95" i="5"/>
  <c r="AY94" i="5"/>
  <c r="AY93" i="5"/>
  <c r="AY92" i="5"/>
  <c r="AY88" i="5"/>
  <c r="AY87" i="5"/>
  <c r="AY86" i="5"/>
  <c r="AY85" i="5"/>
  <c r="AY82" i="5"/>
  <c r="AY81" i="5"/>
  <c r="AY80" i="5"/>
  <c r="AY79" i="5"/>
  <c r="AY75" i="5"/>
  <c r="AY74" i="5"/>
  <c r="AY73" i="5"/>
  <c r="AY70" i="5"/>
  <c r="AY69" i="5"/>
  <c r="AY67" i="5"/>
  <c r="AY66" i="5"/>
  <c r="AY62" i="5"/>
  <c r="AY61" i="5"/>
  <c r="AY59" i="5"/>
  <c r="AY58" i="5"/>
  <c r="AY57" i="5"/>
  <c r="AY54" i="5"/>
  <c r="AY53" i="5"/>
  <c r="AY52" i="5"/>
  <c r="AY51" i="5"/>
  <c r="AY50" i="5"/>
  <c r="AY46" i="5"/>
  <c r="AY45" i="5"/>
  <c r="AY44" i="5"/>
  <c r="AY43" i="5"/>
  <c r="AY39" i="5"/>
  <c r="AY38" i="5"/>
  <c r="AY36" i="5"/>
  <c r="AY30" i="5"/>
  <c r="AY27" i="5"/>
  <c r="AY28" i="5" s="1"/>
  <c r="AY23" i="5"/>
  <c r="AY22" i="5"/>
  <c r="AY20" i="5"/>
  <c r="AY15" i="5"/>
  <c r="AY14" i="5"/>
  <c r="AY12" i="5"/>
  <c r="AY145" i="4"/>
  <c r="AY144" i="4"/>
  <c r="AY143" i="4"/>
  <c r="AY138" i="4"/>
  <c r="AY137" i="4"/>
  <c r="AY136" i="4"/>
  <c r="AY135" i="4"/>
  <c r="AY113" i="3"/>
  <c r="AY112" i="3"/>
  <c r="AY110" i="3"/>
  <c r="AY109" i="3"/>
  <c r="AY108" i="3"/>
  <c r="AY105" i="3"/>
  <c r="AY101" i="3"/>
  <c r="AY100" i="3"/>
  <c r="AY146" i="2"/>
  <c r="AY145" i="2"/>
  <c r="AY144" i="2"/>
  <c r="AY141" i="2"/>
  <c r="AY140" i="2"/>
  <c r="AY139" i="2"/>
  <c r="AY138" i="2"/>
  <c r="AY198" i="1"/>
  <c r="AY195" i="1"/>
  <c r="AY191" i="1"/>
  <c r="AY190" i="1"/>
  <c r="AY189" i="1"/>
  <c r="AY188" i="1"/>
  <c r="AY186" i="1"/>
  <c r="AY181" i="1"/>
  <c r="AY176" i="1"/>
  <c r="AY169" i="1"/>
  <c r="AY161" i="1"/>
  <c r="AY154" i="1"/>
  <c r="AY147" i="1"/>
  <c r="AY141" i="1"/>
  <c r="AY134" i="1"/>
  <c r="AY127" i="1"/>
  <c r="AY121" i="1"/>
  <c r="AY114" i="1"/>
  <c r="AY106" i="1"/>
  <c r="AY99" i="1"/>
  <c r="AY86" i="1"/>
  <c r="AY79" i="1"/>
  <c r="AY73" i="1"/>
  <c r="AY66" i="1"/>
  <c r="AY61" i="1"/>
  <c r="AY54" i="1"/>
  <c r="AY47" i="1"/>
  <c r="AY40" i="1"/>
  <c r="AY24" i="1"/>
  <c r="AY17" i="1"/>
  <c r="AY119" i="5" l="1"/>
  <c r="AY211" i="5"/>
  <c r="AY221" i="5"/>
  <c r="AY209" i="5"/>
  <c r="AY158" i="5"/>
  <c r="AY210" i="5"/>
  <c r="AY176" i="5"/>
  <c r="AY129" i="5"/>
  <c r="AY40" i="5"/>
  <c r="AY143" i="5"/>
  <c r="AY142" i="2"/>
  <c r="AY219" i="5"/>
  <c r="AY216" i="5"/>
  <c r="AY83" i="5"/>
  <c r="AY214" i="5"/>
  <c r="AY71" i="5"/>
  <c r="AY220" i="5"/>
  <c r="AY223" i="5"/>
  <c r="AY63" i="5"/>
  <c r="AY76" i="5"/>
  <c r="AY163" i="5"/>
  <c r="AY183" i="5"/>
  <c r="AY191" i="5"/>
  <c r="AY205" i="5"/>
  <c r="AY55" i="5"/>
  <c r="AY101" i="5"/>
  <c r="AY198" i="5"/>
  <c r="AY169" i="5"/>
  <c r="AY150" i="5"/>
  <c r="AY136" i="5"/>
  <c r="AY112" i="5"/>
  <c r="AY96" i="5"/>
  <c r="AY89" i="5"/>
  <c r="AY192" i="1"/>
  <c r="AY47" i="5"/>
  <c r="AY215" i="5"/>
  <c r="AY24" i="5"/>
  <c r="AY213" i="5"/>
  <c r="AY200" i="1"/>
  <c r="AY17" i="5"/>
  <c r="AY224" i="5"/>
  <c r="AY33" i="5"/>
  <c r="AY139" i="4"/>
  <c r="AY146" i="4"/>
  <c r="AY106" i="3"/>
  <c r="AY114" i="3"/>
  <c r="AY148" i="2"/>
  <c r="AF143" i="4"/>
  <c r="AG143" i="4"/>
  <c r="AH143" i="4"/>
  <c r="AI143" i="4"/>
  <c r="AJ143" i="4"/>
  <c r="AK143" i="4"/>
  <c r="AL143" i="4"/>
  <c r="AM143" i="4"/>
  <c r="AN143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W144" i="4"/>
  <c r="X144" i="4"/>
  <c r="Y144" i="4"/>
  <c r="Z144" i="4"/>
  <c r="AA144" i="4"/>
  <c r="AB144" i="4"/>
  <c r="AC144" i="4"/>
  <c r="AD144" i="4"/>
  <c r="AE144" i="4"/>
  <c r="AF144" i="4"/>
  <c r="AJ144" i="4"/>
  <c r="AK144" i="4"/>
  <c r="AL144" i="4"/>
  <c r="AM144" i="4"/>
  <c r="AN144" i="4"/>
  <c r="W145" i="4"/>
  <c r="X145" i="4"/>
  <c r="Y145" i="4"/>
  <c r="Z145" i="4"/>
  <c r="AA145" i="4"/>
  <c r="AB145" i="4"/>
  <c r="AC145" i="4"/>
  <c r="AD145" i="4"/>
  <c r="AE145" i="4"/>
  <c r="AE146" i="4" s="1"/>
  <c r="AF145" i="4"/>
  <c r="AG145" i="4"/>
  <c r="AH145" i="4"/>
  <c r="AI145" i="4"/>
  <c r="AJ145" i="4"/>
  <c r="AK145" i="4"/>
  <c r="AL145" i="4"/>
  <c r="AM145" i="4"/>
  <c r="AN145" i="4"/>
  <c r="AO143" i="4"/>
  <c r="AA146" i="4" l="1"/>
  <c r="W146" i="4"/>
  <c r="AL146" i="4"/>
  <c r="AJ146" i="4"/>
  <c r="AC146" i="4"/>
  <c r="AN146" i="4"/>
  <c r="Y146" i="4"/>
  <c r="AM146" i="4"/>
  <c r="AF146" i="4"/>
  <c r="AB146" i="4"/>
  <c r="X146" i="4"/>
  <c r="AK146" i="4"/>
  <c r="AD146" i="4"/>
  <c r="Z146" i="4"/>
  <c r="AY226" i="5"/>
  <c r="AY217" i="5"/>
  <c r="AX197" i="1" l="1"/>
  <c r="AX180" i="5"/>
  <c r="AW180" i="5"/>
  <c r="AV180" i="5"/>
  <c r="AU180" i="5"/>
  <c r="AX93" i="5" l="1"/>
  <c r="AW93" i="5"/>
  <c r="AW55" i="2"/>
  <c r="AX114" i="5" l="1"/>
  <c r="AW114" i="5"/>
  <c r="AX141" i="4"/>
  <c r="AW141" i="4"/>
  <c r="AX63" i="4"/>
  <c r="AW63" i="4"/>
  <c r="AX30" i="5"/>
  <c r="AW30" i="5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X14" i="4"/>
  <c r="AX195" i="5"/>
  <c r="AX98" i="5"/>
  <c r="AX101" i="3"/>
  <c r="AX204" i="5" l="1"/>
  <c r="AX203" i="5"/>
  <c r="AX201" i="5"/>
  <c r="AX197" i="5"/>
  <c r="AX196" i="5"/>
  <c r="AX194" i="5"/>
  <c r="AX190" i="5"/>
  <c r="AX189" i="5"/>
  <c r="AX188" i="5"/>
  <c r="AX187" i="5"/>
  <c r="AX186" i="5"/>
  <c r="AX182" i="5"/>
  <c r="AX181" i="5"/>
  <c r="AX179" i="5"/>
  <c r="AX175" i="5"/>
  <c r="AX174" i="5"/>
  <c r="AX173" i="5"/>
  <c r="AX172" i="5"/>
  <c r="AX168" i="5"/>
  <c r="AX167" i="5"/>
  <c r="AX165" i="5"/>
  <c r="AX162" i="5"/>
  <c r="AX160" i="5"/>
  <c r="AX157" i="5"/>
  <c r="AX156" i="5"/>
  <c r="AX153" i="5"/>
  <c r="AX149" i="5"/>
  <c r="AX148" i="5"/>
  <c r="AX146" i="5"/>
  <c r="AX142" i="5"/>
  <c r="AX141" i="5"/>
  <c r="AX139" i="5"/>
  <c r="AX134" i="5"/>
  <c r="AX132" i="5"/>
  <c r="AX128" i="5"/>
  <c r="AX126" i="5"/>
  <c r="AX124" i="5"/>
  <c r="AX118" i="5"/>
  <c r="AX117" i="5"/>
  <c r="AX116" i="5"/>
  <c r="AX115" i="5"/>
  <c r="AX111" i="5"/>
  <c r="AX110" i="5"/>
  <c r="AX109" i="5"/>
  <c r="AX108" i="5"/>
  <c r="AX107" i="5"/>
  <c r="AX99" i="5"/>
  <c r="AX101" i="5" s="1"/>
  <c r="AX95" i="5"/>
  <c r="AX94" i="5"/>
  <c r="AX92" i="5"/>
  <c r="AX88" i="5"/>
  <c r="AX87" i="5"/>
  <c r="AX86" i="5"/>
  <c r="AX85" i="5"/>
  <c r="AX82" i="5"/>
  <c r="AX81" i="5"/>
  <c r="AX80" i="5"/>
  <c r="AX79" i="5"/>
  <c r="AX75" i="5"/>
  <c r="AX74" i="5"/>
  <c r="AX73" i="5"/>
  <c r="AX70" i="5"/>
  <c r="AX69" i="5"/>
  <c r="AX67" i="5"/>
  <c r="AX66" i="5"/>
  <c r="AX62" i="5"/>
  <c r="AX61" i="5"/>
  <c r="AX59" i="5"/>
  <c r="AX58" i="5"/>
  <c r="AX57" i="5"/>
  <c r="AX209" i="5" s="1"/>
  <c r="AX54" i="5"/>
  <c r="AX53" i="5"/>
  <c r="AX52" i="5"/>
  <c r="AX51" i="5"/>
  <c r="AX50" i="5"/>
  <c r="AX46" i="5"/>
  <c r="AX45" i="5"/>
  <c r="AX44" i="5"/>
  <c r="AX43" i="5"/>
  <c r="AX39" i="5"/>
  <c r="AX38" i="5"/>
  <c r="AX36" i="5"/>
  <c r="AX27" i="5"/>
  <c r="AX28" i="5" s="1"/>
  <c r="AX23" i="5"/>
  <c r="AX22" i="5"/>
  <c r="AX20" i="5"/>
  <c r="AX15" i="5"/>
  <c r="AX14" i="5"/>
  <c r="AX12" i="5"/>
  <c r="AX198" i="1"/>
  <c r="AX195" i="1"/>
  <c r="AX191" i="1"/>
  <c r="AX190" i="1"/>
  <c r="AX189" i="1"/>
  <c r="AX188" i="1"/>
  <c r="AX186" i="1"/>
  <c r="AX181" i="1"/>
  <c r="AX176" i="1"/>
  <c r="AX169" i="1"/>
  <c r="AX161" i="1"/>
  <c r="AX154" i="1"/>
  <c r="AX147" i="1"/>
  <c r="AX141" i="1"/>
  <c r="AX134" i="1"/>
  <c r="AX127" i="1"/>
  <c r="AX121" i="1"/>
  <c r="AX114" i="1"/>
  <c r="AX106" i="1"/>
  <c r="AX99" i="1"/>
  <c r="AX86" i="1"/>
  <c r="AX79" i="1"/>
  <c r="AX73" i="1"/>
  <c r="AX66" i="1"/>
  <c r="AX61" i="1"/>
  <c r="AX54" i="1"/>
  <c r="AX47" i="1"/>
  <c r="AX40" i="1"/>
  <c r="AX24" i="1"/>
  <c r="AX17" i="1"/>
  <c r="AX146" i="2"/>
  <c r="AX145" i="2"/>
  <c r="AX144" i="2"/>
  <c r="AX141" i="2"/>
  <c r="AX140" i="2"/>
  <c r="AX139" i="2"/>
  <c r="AX131" i="2"/>
  <c r="AX127" i="2"/>
  <c r="AX120" i="2"/>
  <c r="AX113" i="2"/>
  <c r="AX138" i="2"/>
  <c r="AX96" i="2"/>
  <c r="AX92" i="2"/>
  <c r="AX86" i="2"/>
  <c r="AX77" i="2"/>
  <c r="AX70" i="2"/>
  <c r="AX65" i="2"/>
  <c r="AX60" i="2"/>
  <c r="AX55" i="2"/>
  <c r="AX50" i="2"/>
  <c r="AX45" i="2"/>
  <c r="AX41" i="2"/>
  <c r="AX35" i="2"/>
  <c r="AX28" i="2"/>
  <c r="AX23" i="2"/>
  <c r="AX13" i="2"/>
  <c r="AX119" i="5" l="1"/>
  <c r="AX211" i="5"/>
  <c r="AX214" i="5"/>
  <c r="AX129" i="5"/>
  <c r="AX40" i="5"/>
  <c r="AX136" i="5"/>
  <c r="AX216" i="5"/>
  <c r="AX163" i="5"/>
  <c r="AX24" i="5"/>
  <c r="AX76" i="5"/>
  <c r="AX83" i="5"/>
  <c r="AX192" i="1"/>
  <c r="AX215" i="5"/>
  <c r="AX148" i="2"/>
  <c r="AX89" i="5"/>
  <c r="AX169" i="5"/>
  <c r="AX33" i="5"/>
  <c r="AX176" i="5"/>
  <c r="AX213" i="5"/>
  <c r="AX191" i="5"/>
  <c r="AX183" i="5"/>
  <c r="AX55" i="5"/>
  <c r="AX205" i="5"/>
  <c r="AX198" i="5"/>
  <c r="AX96" i="5"/>
  <c r="AX71" i="5"/>
  <c r="AX158" i="5"/>
  <c r="AX150" i="5"/>
  <c r="AX143" i="5"/>
  <c r="AX112" i="5"/>
  <c r="AX63" i="5"/>
  <c r="AX47" i="5"/>
  <c r="AX210" i="5"/>
  <c r="AX17" i="5"/>
  <c r="AX200" i="1"/>
  <c r="AX142" i="2"/>
  <c r="AX113" i="3"/>
  <c r="AX110" i="3"/>
  <c r="AX109" i="3"/>
  <c r="AX108" i="3"/>
  <c r="AX105" i="3"/>
  <c r="AX100" i="3"/>
  <c r="AX92" i="3"/>
  <c r="AX75" i="3"/>
  <c r="AX59" i="3"/>
  <c r="AX53" i="3"/>
  <c r="AX46" i="3"/>
  <c r="AX40" i="3"/>
  <c r="AX33" i="3"/>
  <c r="AX21" i="3"/>
  <c r="AX112" i="3"/>
  <c r="AX145" i="4"/>
  <c r="AX144" i="4"/>
  <c r="AX143" i="4"/>
  <c r="AX142" i="4"/>
  <c r="AX138" i="4"/>
  <c r="AX137" i="4"/>
  <c r="AX136" i="4"/>
  <c r="AX135" i="4"/>
  <c r="AX133" i="4"/>
  <c r="AX116" i="4"/>
  <c r="AX107" i="4"/>
  <c r="AX100" i="4"/>
  <c r="AX83" i="4"/>
  <c r="AX77" i="4"/>
  <c r="AX56" i="4"/>
  <c r="AX47" i="4"/>
  <c r="AX33" i="4"/>
  <c r="AX26" i="4"/>
  <c r="AX220" i="5" l="1"/>
  <c r="AX221" i="5"/>
  <c r="AX224" i="5"/>
  <c r="AX223" i="5"/>
  <c r="AX219" i="5"/>
  <c r="AX217" i="5"/>
  <c r="AX114" i="3"/>
  <c r="AX106" i="3"/>
  <c r="AX146" i="4"/>
  <c r="AX139" i="4"/>
  <c r="AX123" i="4"/>
  <c r="AV99" i="5"/>
  <c r="AU99" i="5"/>
  <c r="AT99" i="5"/>
  <c r="AS99" i="5"/>
  <c r="AR99" i="5"/>
  <c r="AQ99" i="5"/>
  <c r="AP99" i="5"/>
  <c r="AO99" i="5"/>
  <c r="AN94" i="5"/>
  <c r="AV94" i="5"/>
  <c r="AU94" i="5"/>
  <c r="AT94" i="5"/>
  <c r="AS94" i="5"/>
  <c r="AR94" i="5"/>
  <c r="AQ94" i="5"/>
  <c r="AP94" i="5"/>
  <c r="AO94" i="5"/>
  <c r="AW94" i="5"/>
  <c r="AW99" i="5"/>
  <c r="AX226" i="5" l="1"/>
  <c r="D213" i="5"/>
  <c r="M216" i="5"/>
  <c r="L216" i="5"/>
  <c r="K216" i="5"/>
  <c r="J216" i="5"/>
  <c r="I216" i="5"/>
  <c r="H216" i="5"/>
  <c r="G216" i="5"/>
  <c r="F216" i="5"/>
  <c r="E216" i="5"/>
  <c r="D216" i="5"/>
  <c r="F215" i="5"/>
  <c r="E215" i="5"/>
  <c r="D215" i="5"/>
  <c r="G215" i="5"/>
  <c r="M215" i="5"/>
  <c r="L215" i="5"/>
  <c r="K215" i="5"/>
  <c r="J215" i="5"/>
  <c r="I215" i="5"/>
  <c r="H215" i="5"/>
  <c r="M214" i="5"/>
  <c r="L214" i="5"/>
  <c r="K214" i="5"/>
  <c r="J214" i="5"/>
  <c r="M213" i="5"/>
  <c r="L213" i="5"/>
  <c r="K213" i="5"/>
  <c r="J213" i="5"/>
  <c r="I213" i="5"/>
  <c r="H213" i="5"/>
  <c r="G213" i="5"/>
  <c r="F213" i="5"/>
  <c r="E213" i="5"/>
  <c r="M212" i="5"/>
  <c r="L212" i="5"/>
  <c r="K212" i="5"/>
  <c r="M211" i="5"/>
  <c r="L211" i="5"/>
  <c r="K211" i="5"/>
  <c r="J211" i="5"/>
  <c r="M210" i="5"/>
  <c r="L210" i="5"/>
  <c r="K210" i="5"/>
  <c r="J210" i="5"/>
  <c r="I210" i="5"/>
  <c r="H210" i="5"/>
  <c r="G210" i="5"/>
  <c r="F210" i="5"/>
  <c r="E210" i="5"/>
  <c r="D210" i="5"/>
  <c r="D139" i="4"/>
  <c r="F139" i="4"/>
  <c r="E139" i="4"/>
  <c r="G139" i="4"/>
  <c r="M139" i="4"/>
  <c r="L139" i="4"/>
  <c r="K139" i="4"/>
  <c r="J139" i="4"/>
  <c r="I139" i="4"/>
  <c r="H139" i="4"/>
  <c r="M106" i="3"/>
  <c r="L106" i="3"/>
  <c r="K106" i="3"/>
  <c r="J106" i="3"/>
  <c r="I106" i="3"/>
  <c r="H106" i="3"/>
  <c r="G106" i="3"/>
  <c r="F106" i="3"/>
  <c r="E106" i="3"/>
  <c r="D106" i="3"/>
  <c r="M142" i="2"/>
  <c r="L142" i="2"/>
  <c r="K142" i="2"/>
  <c r="J142" i="2"/>
  <c r="I142" i="2"/>
  <c r="H142" i="2"/>
  <c r="G142" i="2"/>
  <c r="F142" i="2"/>
  <c r="E142" i="2"/>
  <c r="D142" i="2"/>
  <c r="M192" i="1"/>
  <c r="L192" i="1"/>
  <c r="K192" i="1"/>
  <c r="J192" i="1"/>
  <c r="I192" i="1"/>
  <c r="H192" i="1"/>
  <c r="G192" i="1"/>
  <c r="F192" i="1"/>
  <c r="E192" i="1"/>
  <c r="D192" i="1"/>
  <c r="V215" i="5"/>
  <c r="U215" i="5"/>
  <c r="T215" i="5"/>
  <c r="S215" i="5"/>
  <c r="R215" i="5"/>
  <c r="Q215" i="5"/>
  <c r="P215" i="5"/>
  <c r="O215" i="5"/>
  <c r="N215" i="5"/>
  <c r="V216" i="5"/>
  <c r="U216" i="5"/>
  <c r="T216" i="5"/>
  <c r="S216" i="5"/>
  <c r="R216" i="5"/>
  <c r="Q216" i="5"/>
  <c r="P216" i="5"/>
  <c r="O216" i="5"/>
  <c r="N216" i="5"/>
  <c r="V214" i="5"/>
  <c r="U214" i="5"/>
  <c r="T214" i="5"/>
  <c r="S214" i="5"/>
  <c r="R214" i="5"/>
  <c r="Q214" i="5"/>
  <c r="P214" i="5"/>
  <c r="O214" i="5"/>
  <c r="N214" i="5"/>
  <c r="V213" i="5"/>
  <c r="U213" i="5"/>
  <c r="T213" i="5"/>
  <c r="S213" i="5"/>
  <c r="R213" i="5"/>
  <c r="Q213" i="5"/>
  <c r="P213" i="5"/>
  <c r="O213" i="5"/>
  <c r="N213" i="5"/>
  <c r="V212" i="5"/>
  <c r="U212" i="5"/>
  <c r="T212" i="5"/>
  <c r="S212" i="5"/>
  <c r="R212" i="5"/>
  <c r="Q212" i="5"/>
  <c r="P212" i="5"/>
  <c r="O212" i="5"/>
  <c r="N212" i="5"/>
  <c r="V211" i="5"/>
  <c r="U211" i="5"/>
  <c r="T211" i="5"/>
  <c r="S211" i="5"/>
  <c r="R211" i="5"/>
  <c r="Q211" i="5"/>
  <c r="P211" i="5"/>
  <c r="O211" i="5"/>
  <c r="N211" i="5"/>
  <c r="V210" i="5"/>
  <c r="U210" i="5"/>
  <c r="T210" i="5"/>
  <c r="S210" i="5"/>
  <c r="R210" i="5"/>
  <c r="Q210" i="5"/>
  <c r="P210" i="5"/>
  <c r="O210" i="5"/>
  <c r="N210" i="5"/>
  <c r="R139" i="4"/>
  <c r="Q139" i="4"/>
  <c r="P139" i="4"/>
  <c r="O139" i="4"/>
  <c r="N139" i="4"/>
  <c r="S139" i="4"/>
  <c r="V139" i="4"/>
  <c r="U139" i="4"/>
  <c r="T139" i="4"/>
  <c r="V106" i="3"/>
  <c r="U106" i="3"/>
  <c r="T106" i="3"/>
  <c r="S106" i="3"/>
  <c r="R106" i="3"/>
  <c r="Q106" i="3"/>
  <c r="P106" i="3"/>
  <c r="O106" i="3"/>
  <c r="N106" i="3"/>
  <c r="V142" i="2"/>
  <c r="U142" i="2"/>
  <c r="T142" i="2"/>
  <c r="S142" i="2"/>
  <c r="R142" i="2"/>
  <c r="Q142" i="2"/>
  <c r="P142" i="2"/>
  <c r="O142" i="2"/>
  <c r="N142" i="2"/>
  <c r="H217" i="5" l="1"/>
  <c r="I217" i="5"/>
  <c r="J217" i="5"/>
  <c r="F217" i="5"/>
  <c r="L217" i="5"/>
  <c r="E217" i="5"/>
  <c r="G217" i="5"/>
  <c r="K217" i="5"/>
  <c r="M217" i="5"/>
  <c r="D217" i="5"/>
  <c r="N217" i="5"/>
  <c r="P217" i="5"/>
  <c r="R217" i="5"/>
  <c r="T217" i="5"/>
  <c r="V217" i="5"/>
  <c r="O217" i="5"/>
  <c r="Q217" i="5"/>
  <c r="S217" i="5"/>
  <c r="U217" i="5"/>
  <c r="N192" i="1"/>
  <c r="Q192" i="1"/>
  <c r="S192" i="1"/>
  <c r="O192" i="1"/>
  <c r="V192" i="1"/>
  <c r="T192" i="1"/>
  <c r="R192" i="1"/>
  <c r="P192" i="1"/>
  <c r="W138" i="4"/>
  <c r="W189" i="5"/>
  <c r="X189" i="5"/>
  <c r="AA189" i="5"/>
  <c r="Y189" i="5"/>
  <c r="Z189" i="5"/>
  <c r="AA204" i="5"/>
  <c r="Z204" i="5"/>
  <c r="Y204" i="5"/>
  <c r="X204" i="5"/>
  <c r="W204" i="5"/>
  <c r="AA197" i="5"/>
  <c r="Z197" i="5"/>
  <c r="Y197" i="5"/>
  <c r="X197" i="5"/>
  <c r="W197" i="5"/>
  <c r="AA182" i="5"/>
  <c r="Z182" i="5"/>
  <c r="Y182" i="5"/>
  <c r="X182" i="5"/>
  <c r="W182" i="5"/>
  <c r="AA181" i="1"/>
  <c r="Z181" i="1"/>
  <c r="Y181" i="1"/>
  <c r="X181" i="1"/>
  <c r="W181" i="1"/>
  <c r="AA176" i="1"/>
  <c r="Z176" i="1"/>
  <c r="Y176" i="1"/>
  <c r="X176" i="1"/>
  <c r="W176" i="1"/>
  <c r="AA161" i="1"/>
  <c r="Z161" i="1"/>
  <c r="Y161" i="1"/>
  <c r="X161" i="1"/>
  <c r="W161" i="1"/>
  <c r="AA131" i="2"/>
  <c r="Z131" i="2"/>
  <c r="Y131" i="2"/>
  <c r="X131" i="2"/>
  <c r="W131" i="2"/>
  <c r="W127" i="2"/>
  <c r="AA127" i="2"/>
  <c r="Z127" i="2"/>
  <c r="Y127" i="2"/>
  <c r="X127" i="2"/>
  <c r="AA113" i="2"/>
  <c r="Z113" i="2"/>
  <c r="Y113" i="2"/>
  <c r="X113" i="2"/>
  <c r="W113" i="2"/>
  <c r="AA128" i="4"/>
  <c r="Z128" i="4"/>
  <c r="Y128" i="4"/>
  <c r="X128" i="4"/>
  <c r="W128" i="4"/>
  <c r="W123" i="4"/>
  <c r="AA123" i="4"/>
  <c r="Z123" i="4"/>
  <c r="Y123" i="4"/>
  <c r="X123" i="4"/>
  <c r="AA137" i="4"/>
  <c r="Z137" i="4"/>
  <c r="AA116" i="4"/>
  <c r="Z116" i="4"/>
  <c r="Y116" i="4"/>
  <c r="X116" i="4"/>
  <c r="W116" i="4"/>
  <c r="AA157" i="5"/>
  <c r="Z157" i="5"/>
  <c r="Y157" i="5"/>
  <c r="X157" i="5"/>
  <c r="W157" i="5"/>
  <c r="AA149" i="5"/>
  <c r="Z149" i="5"/>
  <c r="Y149" i="5"/>
  <c r="X149" i="5"/>
  <c r="W149" i="5"/>
  <c r="AA147" i="1"/>
  <c r="Z147" i="1"/>
  <c r="Y147" i="1"/>
  <c r="X147" i="1"/>
  <c r="W147" i="1"/>
  <c r="AA141" i="1"/>
  <c r="Z141" i="1"/>
  <c r="Y141" i="1"/>
  <c r="X141" i="1"/>
  <c r="W141" i="1"/>
  <c r="AA134" i="1"/>
  <c r="Z134" i="1"/>
  <c r="Y134" i="1"/>
  <c r="X134" i="1"/>
  <c r="W134" i="1"/>
  <c r="AA96" i="2"/>
  <c r="Z96" i="2"/>
  <c r="Y96" i="2"/>
  <c r="X96" i="2"/>
  <c r="W96" i="2"/>
  <c r="AA92" i="2"/>
  <c r="Z92" i="2"/>
  <c r="Y92" i="2"/>
  <c r="X92" i="2"/>
  <c r="W92" i="2"/>
  <c r="AA86" i="2"/>
  <c r="Z86" i="2"/>
  <c r="Y86" i="2"/>
  <c r="X86" i="2"/>
  <c r="W86" i="2"/>
  <c r="AA81" i="3"/>
  <c r="Z81" i="3"/>
  <c r="Y81" i="3"/>
  <c r="X81" i="3"/>
  <c r="W81" i="3"/>
  <c r="AA75" i="3"/>
  <c r="Z75" i="3"/>
  <c r="Y75" i="3"/>
  <c r="X75" i="3"/>
  <c r="W75" i="3"/>
  <c r="W95" i="4"/>
  <c r="X95" i="4"/>
  <c r="Z95" i="4"/>
  <c r="Y95" i="4"/>
  <c r="AA95" i="4"/>
  <c r="AA100" i="4"/>
  <c r="Z100" i="4"/>
  <c r="Y100" i="4"/>
  <c r="X100" i="4"/>
  <c r="W100" i="4"/>
  <c r="AA91" i="4"/>
  <c r="Z91" i="4"/>
  <c r="Y91" i="4"/>
  <c r="X91" i="4"/>
  <c r="W91" i="4"/>
  <c r="AA83" i="4"/>
  <c r="Z83" i="4"/>
  <c r="Y83" i="4"/>
  <c r="X83" i="4"/>
  <c r="W83" i="4"/>
  <c r="AA142" i="5"/>
  <c r="Z142" i="5"/>
  <c r="Y142" i="5"/>
  <c r="X142" i="5"/>
  <c r="W142" i="5"/>
  <c r="AA127" i="1"/>
  <c r="Z127" i="1"/>
  <c r="Y127" i="1"/>
  <c r="X127" i="1"/>
  <c r="W127" i="1"/>
  <c r="AA121" i="1"/>
  <c r="Z121" i="1"/>
  <c r="Y121" i="1"/>
  <c r="X121" i="1"/>
  <c r="W121" i="1"/>
  <c r="AA114" i="1"/>
  <c r="Z114" i="1"/>
  <c r="Y114" i="1"/>
  <c r="X114" i="1"/>
  <c r="W114" i="1"/>
  <c r="AA77" i="4"/>
  <c r="Z77" i="4"/>
  <c r="Y77" i="4"/>
  <c r="X77" i="4"/>
  <c r="W77" i="4"/>
  <c r="AA71" i="4"/>
  <c r="Z71" i="4"/>
  <c r="Y71" i="4"/>
  <c r="W111" i="5"/>
  <c r="X111" i="5"/>
  <c r="AA118" i="5"/>
  <c r="Z118" i="5"/>
  <c r="Y118" i="5"/>
  <c r="X118" i="5"/>
  <c r="W118" i="5"/>
  <c r="AA111" i="5"/>
  <c r="Z111" i="5"/>
  <c r="Y111" i="5"/>
  <c r="AA95" i="5"/>
  <c r="Z95" i="5"/>
  <c r="Y95" i="5"/>
  <c r="X95" i="5"/>
  <c r="W95" i="5"/>
  <c r="AA106" i="1"/>
  <c r="Z106" i="1"/>
  <c r="Y106" i="1"/>
  <c r="X106" i="1"/>
  <c r="W106" i="1"/>
  <c r="AA99" i="1"/>
  <c r="Z99" i="1"/>
  <c r="Y99" i="1"/>
  <c r="X99" i="1"/>
  <c r="W99" i="1"/>
  <c r="AA92" i="1"/>
  <c r="Z92" i="1"/>
  <c r="Y92" i="1"/>
  <c r="X92" i="1"/>
  <c r="W92" i="1"/>
  <c r="AA86" i="1"/>
  <c r="Z86" i="1"/>
  <c r="Y86" i="1"/>
  <c r="X86" i="1"/>
  <c r="W86" i="1"/>
  <c r="AA79" i="1"/>
  <c r="Z79" i="1"/>
  <c r="Y79" i="1"/>
  <c r="X79" i="1"/>
  <c r="W79" i="1"/>
  <c r="AA70" i="2"/>
  <c r="Z70" i="2"/>
  <c r="Y70" i="2"/>
  <c r="X70" i="2"/>
  <c r="W70" i="2"/>
  <c r="AA65" i="2"/>
  <c r="Z65" i="2"/>
  <c r="Y65" i="2"/>
  <c r="X65" i="2"/>
  <c r="W65" i="2"/>
  <c r="AA60" i="2"/>
  <c r="Z60" i="2"/>
  <c r="Y60" i="2"/>
  <c r="X60" i="2"/>
  <c r="W60" i="2"/>
  <c r="AA55" i="2"/>
  <c r="Z55" i="2"/>
  <c r="Y55" i="2"/>
  <c r="X55" i="2"/>
  <c r="W55" i="2"/>
  <c r="AA50" i="2"/>
  <c r="Z50" i="2"/>
  <c r="Y50" i="2"/>
  <c r="X50" i="2"/>
  <c r="W50" i="2"/>
  <c r="AA59" i="3"/>
  <c r="Z59" i="3"/>
  <c r="Y59" i="3"/>
  <c r="X59" i="3"/>
  <c r="W59" i="3"/>
  <c r="AA53" i="3"/>
  <c r="Z53" i="3"/>
  <c r="Y53" i="3"/>
  <c r="X53" i="3"/>
  <c r="W53" i="3"/>
  <c r="AA46" i="3"/>
  <c r="Z46" i="3"/>
  <c r="Y46" i="3"/>
  <c r="X46" i="3"/>
  <c r="W46" i="3"/>
  <c r="AA63" i="4"/>
  <c r="Z63" i="4"/>
  <c r="Y63" i="4"/>
  <c r="X63" i="4"/>
  <c r="W63" i="4"/>
  <c r="AA56" i="4"/>
  <c r="Z56" i="4"/>
  <c r="Y56" i="4"/>
  <c r="X56" i="4"/>
  <c r="W56" i="4"/>
  <c r="AA47" i="4"/>
  <c r="Z47" i="4"/>
  <c r="Y47" i="4"/>
  <c r="X47" i="4"/>
  <c r="W47" i="4"/>
  <c r="AA82" i="5"/>
  <c r="Z82" i="5"/>
  <c r="Y82" i="5"/>
  <c r="X82" i="5"/>
  <c r="W82" i="5"/>
  <c r="AA75" i="5"/>
  <c r="Z75" i="5"/>
  <c r="Y75" i="5"/>
  <c r="X75" i="5"/>
  <c r="W75" i="5"/>
  <c r="AA70" i="5"/>
  <c r="Z70" i="5"/>
  <c r="Y70" i="5"/>
  <c r="X70" i="5"/>
  <c r="W70" i="5"/>
  <c r="AA54" i="5"/>
  <c r="Z54" i="5"/>
  <c r="Y54" i="5"/>
  <c r="X54" i="5"/>
  <c r="W54" i="5"/>
  <c r="AA46" i="5"/>
  <c r="Z46" i="5"/>
  <c r="Y46" i="5"/>
  <c r="X46" i="5"/>
  <c r="W46" i="5"/>
  <c r="AA73" i="1"/>
  <c r="Z73" i="1"/>
  <c r="Y73" i="1"/>
  <c r="X73" i="1"/>
  <c r="W73" i="1"/>
  <c r="AA66" i="1"/>
  <c r="Z66" i="1"/>
  <c r="Y66" i="1"/>
  <c r="X66" i="1"/>
  <c r="W66" i="1"/>
  <c r="AA61" i="1"/>
  <c r="Z61" i="1"/>
  <c r="Y61" i="1"/>
  <c r="X61" i="1"/>
  <c r="W61" i="1"/>
  <c r="AA54" i="1"/>
  <c r="Z54" i="1"/>
  <c r="Y54" i="1"/>
  <c r="X54" i="1"/>
  <c r="W54" i="1"/>
  <c r="AA47" i="1"/>
  <c r="Z47" i="1"/>
  <c r="Y47" i="1"/>
  <c r="X47" i="1"/>
  <c r="W47" i="1"/>
  <c r="AA45" i="2"/>
  <c r="Z45" i="2"/>
  <c r="Y45" i="2"/>
  <c r="X45" i="2"/>
  <c r="W45" i="2"/>
  <c r="AA35" i="2"/>
  <c r="Z35" i="2"/>
  <c r="Y35" i="2"/>
  <c r="X35" i="2"/>
  <c r="W35" i="2"/>
  <c r="AA28" i="2"/>
  <c r="Z28" i="2"/>
  <c r="Y28" i="2"/>
  <c r="X28" i="2"/>
  <c r="W28" i="2"/>
  <c r="AA40" i="3"/>
  <c r="Z40" i="3"/>
  <c r="Y40" i="3"/>
  <c r="X40" i="3"/>
  <c r="W40" i="3"/>
  <c r="AA21" i="3"/>
  <c r="Z21" i="3"/>
  <c r="Y21" i="3"/>
  <c r="X21" i="3"/>
  <c r="W21" i="3"/>
  <c r="AA33" i="4"/>
  <c r="Z33" i="4"/>
  <c r="Y33" i="4"/>
  <c r="X33" i="4"/>
  <c r="W33" i="4"/>
  <c r="AA26" i="4"/>
  <c r="Z26" i="4"/>
  <c r="Y26" i="4"/>
  <c r="X26" i="4"/>
  <c r="W26" i="4"/>
  <c r="AA39" i="5"/>
  <c r="Z39" i="5"/>
  <c r="Y39" i="5"/>
  <c r="X39" i="5"/>
  <c r="W39" i="5"/>
  <c r="AA23" i="5"/>
  <c r="Z23" i="5"/>
  <c r="Y23" i="5"/>
  <c r="X23" i="5"/>
  <c r="W23" i="5"/>
  <c r="Y15" i="5"/>
  <c r="AA23" i="2"/>
  <c r="Z23" i="2"/>
  <c r="Y23" i="2"/>
  <c r="X23" i="2"/>
  <c r="W23" i="2"/>
  <c r="W40" i="1"/>
  <c r="AA40" i="1"/>
  <c r="Z40" i="1"/>
  <c r="Y40" i="1"/>
  <c r="X40" i="1"/>
  <c r="AA33" i="1"/>
  <c r="Z33" i="1"/>
  <c r="Y33" i="1"/>
  <c r="X33" i="1"/>
  <c r="W33" i="1"/>
  <c r="AA24" i="1"/>
  <c r="Z24" i="1"/>
  <c r="Y24" i="1"/>
  <c r="X24" i="1"/>
  <c r="W24" i="1"/>
  <c r="W137" i="4"/>
  <c r="X137" i="4"/>
  <c r="Y137" i="4"/>
  <c r="W140" i="2"/>
  <c r="X140" i="2"/>
  <c r="Y140" i="2"/>
  <c r="Z140" i="2"/>
  <c r="AA140" i="2"/>
  <c r="AA147" i="2"/>
  <c r="Z147" i="2"/>
  <c r="Y147" i="2"/>
  <c r="X147" i="2"/>
  <c r="W147" i="2"/>
  <c r="Y198" i="1"/>
  <c r="W32" i="3"/>
  <c r="W62" i="5" s="1"/>
  <c r="W153" i="1"/>
  <c r="W175" i="5" s="1"/>
  <c r="W15" i="1"/>
  <c r="W198" i="1" s="1"/>
  <c r="X32" i="3"/>
  <c r="X62" i="5" s="1"/>
  <c r="X153" i="1"/>
  <c r="X175" i="5" s="1"/>
  <c r="X15" i="1"/>
  <c r="X15" i="5" s="1"/>
  <c r="Y32" i="3"/>
  <c r="Y62" i="5" s="1"/>
  <c r="Y153" i="1"/>
  <c r="Y175" i="5" s="1"/>
  <c r="Z32" i="3"/>
  <c r="Z62" i="5" s="1"/>
  <c r="Z153" i="1"/>
  <c r="Z175" i="5" s="1"/>
  <c r="Z15" i="1"/>
  <c r="Z15" i="5" s="1"/>
  <c r="Z103" i="3"/>
  <c r="AA32" i="3"/>
  <c r="AA105" i="3" s="1"/>
  <c r="AA153" i="1"/>
  <c r="AA175" i="5" s="1"/>
  <c r="AA15" i="1"/>
  <c r="AA198" i="1" s="1"/>
  <c r="AA190" i="5"/>
  <c r="Z190" i="5"/>
  <c r="Y190" i="5"/>
  <c r="X190" i="5"/>
  <c r="W190" i="5"/>
  <c r="AA88" i="5"/>
  <c r="Z88" i="5"/>
  <c r="Y88" i="5"/>
  <c r="X88" i="5"/>
  <c r="W88" i="5"/>
  <c r="AA138" i="4"/>
  <c r="Z138" i="4"/>
  <c r="Y138" i="4"/>
  <c r="X138" i="4"/>
  <c r="AA141" i="2"/>
  <c r="Z141" i="2"/>
  <c r="Y141" i="2"/>
  <c r="X141" i="2"/>
  <c r="W141" i="2"/>
  <c r="AA191" i="1"/>
  <c r="Z191" i="1"/>
  <c r="Y191" i="1"/>
  <c r="X191" i="1"/>
  <c r="W191" i="1"/>
  <c r="Z105" i="3" l="1"/>
  <c r="U192" i="1"/>
  <c r="Y105" i="3"/>
  <c r="X105" i="3"/>
  <c r="W105" i="3"/>
  <c r="X113" i="3"/>
  <c r="Z113" i="3"/>
  <c r="W113" i="3"/>
  <c r="Y113" i="3"/>
  <c r="AA113" i="3"/>
  <c r="AA62" i="5"/>
  <c r="Z190" i="1"/>
  <c r="Y190" i="1"/>
  <c r="W190" i="1"/>
  <c r="X198" i="1"/>
  <c r="Z198" i="1"/>
  <c r="W15" i="5"/>
  <c r="W224" i="5" s="1"/>
  <c r="AA15" i="5"/>
  <c r="AA190" i="1"/>
  <c r="X190" i="1"/>
  <c r="X224" i="5"/>
  <c r="Y215" i="5"/>
  <c r="Z224" i="5"/>
  <c r="Z215" i="5"/>
  <c r="X215" i="5"/>
  <c r="Y224" i="5"/>
  <c r="X216" i="5"/>
  <c r="W216" i="5"/>
  <c r="Y216" i="5"/>
  <c r="AA216" i="5"/>
  <c r="Z216" i="5"/>
  <c r="Z38" i="5"/>
  <c r="Y38" i="5"/>
  <c r="X38" i="5"/>
  <c r="W38" i="5"/>
  <c r="AA38" i="5"/>
  <c r="AA203" i="5"/>
  <c r="Z203" i="5"/>
  <c r="Y203" i="5"/>
  <c r="X203" i="5"/>
  <c r="W203" i="5"/>
  <c r="AA196" i="5"/>
  <c r="Z196" i="5"/>
  <c r="Y196" i="5"/>
  <c r="X196" i="5"/>
  <c r="W196" i="5"/>
  <c r="AA181" i="5"/>
  <c r="Z181" i="5"/>
  <c r="Y181" i="5"/>
  <c r="X181" i="5"/>
  <c r="W181" i="5"/>
  <c r="AA167" i="5"/>
  <c r="Z167" i="5"/>
  <c r="Y167" i="5"/>
  <c r="X167" i="5"/>
  <c r="W167" i="5"/>
  <c r="AA155" i="5"/>
  <c r="Z155" i="5"/>
  <c r="Y155" i="5"/>
  <c r="X155" i="5"/>
  <c r="W155" i="5"/>
  <c r="AA148" i="5"/>
  <c r="Z148" i="5"/>
  <c r="Y148" i="5"/>
  <c r="X148" i="5"/>
  <c r="W148" i="5"/>
  <c r="Y162" i="5"/>
  <c r="X162" i="5"/>
  <c r="W162" i="5"/>
  <c r="Z162" i="5"/>
  <c r="AA162" i="5"/>
  <c r="AA141" i="5"/>
  <c r="Z141" i="5"/>
  <c r="Y141" i="5"/>
  <c r="X141" i="5"/>
  <c r="W141" i="5"/>
  <c r="AA134" i="5"/>
  <c r="Z134" i="5"/>
  <c r="Y134" i="5"/>
  <c r="X134" i="5"/>
  <c r="W134" i="5"/>
  <c r="AA126" i="5"/>
  <c r="Z126" i="5"/>
  <c r="Y126" i="5"/>
  <c r="AA117" i="5"/>
  <c r="Z117" i="5"/>
  <c r="Y117" i="5"/>
  <c r="X117" i="5"/>
  <c r="W117" i="5"/>
  <c r="AA110" i="5"/>
  <c r="Z110" i="5"/>
  <c r="Y110" i="5"/>
  <c r="X110" i="5"/>
  <c r="W110" i="5"/>
  <c r="X104" i="5"/>
  <c r="W104" i="5"/>
  <c r="AA104" i="5"/>
  <c r="Z104" i="5"/>
  <c r="Y104" i="5"/>
  <c r="AA94" i="5"/>
  <c r="Z94" i="5"/>
  <c r="Y94" i="5"/>
  <c r="X94" i="5"/>
  <c r="W94" i="5"/>
  <c r="AA87" i="5"/>
  <c r="AA89" i="5" s="1"/>
  <c r="Z87" i="5"/>
  <c r="Z89" i="5" s="1"/>
  <c r="Y87" i="5"/>
  <c r="Y89" i="5" s="1"/>
  <c r="X87" i="5"/>
  <c r="X89" i="5" s="1"/>
  <c r="W87" i="5"/>
  <c r="W89" i="5" s="1"/>
  <c r="AB68" i="5"/>
  <c r="AA68" i="5"/>
  <c r="Z68" i="5"/>
  <c r="Y68" i="5"/>
  <c r="X68" i="5"/>
  <c r="W68" i="5"/>
  <c r="AB60" i="5"/>
  <c r="AA60" i="5"/>
  <c r="Z60" i="5"/>
  <c r="Y60" i="5"/>
  <c r="X60" i="5"/>
  <c r="W60" i="5"/>
  <c r="AA81" i="5"/>
  <c r="Z81" i="5"/>
  <c r="Y81" i="5"/>
  <c r="X81" i="5"/>
  <c r="W81" i="5"/>
  <c r="AA74" i="5"/>
  <c r="Z74" i="5"/>
  <c r="Y74" i="5"/>
  <c r="X74" i="5"/>
  <c r="W74" i="5"/>
  <c r="AA69" i="5"/>
  <c r="Z69" i="5"/>
  <c r="Y69" i="5"/>
  <c r="X69" i="5"/>
  <c r="W69" i="5"/>
  <c r="AA52" i="5"/>
  <c r="Z52" i="5"/>
  <c r="Y52" i="5"/>
  <c r="X52" i="5"/>
  <c r="W52" i="5"/>
  <c r="AA45" i="5"/>
  <c r="Z45" i="5"/>
  <c r="Y45" i="5"/>
  <c r="X45" i="5"/>
  <c r="W45" i="5"/>
  <c r="AA22" i="5"/>
  <c r="Z22" i="5"/>
  <c r="Y22" i="5"/>
  <c r="X22" i="5"/>
  <c r="W22" i="5"/>
  <c r="AB111" i="3"/>
  <c r="AA111" i="3"/>
  <c r="Z111" i="3"/>
  <c r="Y111" i="3"/>
  <c r="X111" i="3"/>
  <c r="W111" i="3"/>
  <c r="AB103" i="3"/>
  <c r="AA103" i="3"/>
  <c r="Y103" i="3"/>
  <c r="X103" i="3"/>
  <c r="W103" i="3"/>
  <c r="AA146" i="2"/>
  <c r="Z146" i="2"/>
  <c r="Y146" i="2"/>
  <c r="X146" i="2"/>
  <c r="W146" i="2"/>
  <c r="W105" i="4"/>
  <c r="W135" i="4" s="1"/>
  <c r="W31" i="3"/>
  <c r="W112" i="3" s="1"/>
  <c r="W117" i="2"/>
  <c r="W105" i="2"/>
  <c r="W152" i="1"/>
  <c r="W14" i="1"/>
  <c r="W14" i="5" s="1"/>
  <c r="X105" i="4"/>
  <c r="X135" i="4" s="1"/>
  <c r="X31" i="3"/>
  <c r="X61" i="5" s="1"/>
  <c r="X117" i="2"/>
  <c r="X188" i="5" s="1"/>
  <c r="X105" i="2"/>
  <c r="X152" i="1"/>
  <c r="X14" i="1"/>
  <c r="X14" i="5" s="1"/>
  <c r="W174" i="5" l="1"/>
  <c r="W138" i="2"/>
  <c r="Y222" i="5"/>
  <c r="AA215" i="5"/>
  <c r="Z222" i="5"/>
  <c r="W215" i="5"/>
  <c r="W222" i="5"/>
  <c r="AA222" i="5"/>
  <c r="X222" i="5"/>
  <c r="AB222" i="5"/>
  <c r="AA224" i="5"/>
  <c r="X138" i="2"/>
  <c r="X174" i="5"/>
  <c r="X213" i="5" s="1"/>
  <c r="W188" i="5"/>
  <c r="X188" i="1"/>
  <c r="W188" i="1"/>
  <c r="X197" i="1"/>
  <c r="W197" i="1"/>
  <c r="W104" i="3"/>
  <c r="X112" i="3"/>
  <c r="X104" i="3"/>
  <c r="W61" i="5"/>
  <c r="W223" i="5" s="1"/>
  <c r="X212" i="5"/>
  <c r="Z212" i="5"/>
  <c r="AB212" i="5"/>
  <c r="X223" i="5"/>
  <c r="W212" i="5"/>
  <c r="Y212" i="5"/>
  <c r="AA212" i="5"/>
  <c r="Y105" i="4"/>
  <c r="Y135" i="4" s="1"/>
  <c r="Y31" i="3"/>
  <c r="Y104" i="3" s="1"/>
  <c r="Y105" i="2"/>
  <c r="Y117" i="2"/>
  <c r="Y188" i="5" s="1"/>
  <c r="Y152" i="1"/>
  <c r="Y14" i="1"/>
  <c r="Z105" i="4"/>
  <c r="Z135" i="4" s="1"/>
  <c r="Z31" i="3"/>
  <c r="Z104" i="3" s="1"/>
  <c r="Z117" i="2"/>
  <c r="Z188" i="5" s="1"/>
  <c r="Z105" i="2"/>
  <c r="Z152" i="1"/>
  <c r="Z14" i="1"/>
  <c r="AA105" i="4"/>
  <c r="AA135" i="4" s="1"/>
  <c r="AA31" i="3"/>
  <c r="AA104" i="3" s="1"/>
  <c r="AA117" i="2"/>
  <c r="AA188" i="5" s="1"/>
  <c r="AA105" i="2"/>
  <c r="AA152" i="1"/>
  <c r="AA14" i="1"/>
  <c r="Y138" i="2" l="1"/>
  <c r="AA138" i="2"/>
  <c r="Z138" i="2"/>
  <c r="Z174" i="5"/>
  <c r="W213" i="5"/>
  <c r="Y174" i="5"/>
  <c r="AA174" i="5"/>
  <c r="AA14" i="5"/>
  <c r="AA197" i="1"/>
  <c r="AA188" i="1"/>
  <c r="Z14" i="5"/>
  <c r="Z197" i="1"/>
  <c r="Z188" i="1"/>
  <c r="Y14" i="5"/>
  <c r="Y197" i="1"/>
  <c r="Y188" i="1"/>
  <c r="AA112" i="3"/>
  <c r="AA61" i="5"/>
  <c r="Z61" i="5"/>
  <c r="Z112" i="3"/>
  <c r="Y112" i="3"/>
  <c r="Y61" i="5"/>
  <c r="Y189" i="1"/>
  <c r="Y223" i="5" l="1"/>
  <c r="Y213" i="5"/>
  <c r="AA213" i="5"/>
  <c r="AA223" i="5"/>
  <c r="Z213" i="5"/>
  <c r="Z223" i="5"/>
  <c r="AA53" i="5"/>
  <c r="AA214" i="5" s="1"/>
  <c r="Z53" i="5"/>
  <c r="Z214" i="5" s="1"/>
  <c r="Y53" i="5"/>
  <c r="Y214" i="5" s="1"/>
  <c r="X53" i="5"/>
  <c r="X214" i="5" s="1"/>
  <c r="W53" i="5"/>
  <c r="W214" i="5" s="1"/>
  <c r="AA187" i="5"/>
  <c r="Z187" i="5"/>
  <c r="Y187" i="5"/>
  <c r="X187" i="5"/>
  <c r="W187" i="5"/>
  <c r="AA189" i="1"/>
  <c r="Z189" i="1"/>
  <c r="X189" i="1"/>
  <c r="W189" i="1"/>
  <c r="AA139" i="2"/>
  <c r="Z139" i="2"/>
  <c r="Y139" i="2"/>
  <c r="X139" i="2"/>
  <c r="W139" i="2"/>
  <c r="AA137" i="2"/>
  <c r="Z137" i="2"/>
  <c r="Y137" i="2"/>
  <c r="X137" i="2"/>
  <c r="W137" i="2"/>
  <c r="Y211" i="5" l="1"/>
  <c r="Z211" i="5"/>
  <c r="X211" i="5"/>
  <c r="W211" i="5"/>
  <c r="AA211" i="5"/>
  <c r="AA201" i="5"/>
  <c r="AA205" i="5" s="1"/>
  <c r="Z201" i="5"/>
  <c r="Z205" i="5" s="1"/>
  <c r="Y201" i="5"/>
  <c r="Y205" i="5" s="1"/>
  <c r="X201" i="5"/>
  <c r="X205" i="5" s="1"/>
  <c r="W201" i="5"/>
  <c r="W205" i="5" s="1"/>
  <c r="AA194" i="5"/>
  <c r="AA198" i="5" s="1"/>
  <c r="Z194" i="5"/>
  <c r="Z198" i="5" s="1"/>
  <c r="Y194" i="5"/>
  <c r="Y198" i="5" s="1"/>
  <c r="X194" i="5"/>
  <c r="X198" i="5" s="1"/>
  <c r="W194" i="5"/>
  <c r="W198" i="5" s="1"/>
  <c r="AA179" i="5"/>
  <c r="AA183" i="5" s="1"/>
  <c r="Z179" i="5"/>
  <c r="Z183" i="5" s="1"/>
  <c r="Y179" i="5"/>
  <c r="Y183" i="5" s="1"/>
  <c r="X179" i="5"/>
  <c r="X183" i="5" s="1"/>
  <c r="W179" i="5"/>
  <c r="W183" i="5" s="1"/>
  <c r="AA165" i="5"/>
  <c r="AA169" i="5" s="1"/>
  <c r="Z165" i="5"/>
  <c r="Z169" i="5" s="1"/>
  <c r="Y165" i="5"/>
  <c r="Y169" i="5" s="1"/>
  <c r="X165" i="5"/>
  <c r="X169" i="5" s="1"/>
  <c r="W165" i="5"/>
  <c r="W169" i="5" s="1"/>
  <c r="Z160" i="5"/>
  <c r="Z163" i="5" s="1"/>
  <c r="Y160" i="5"/>
  <c r="Y163" i="5" s="1"/>
  <c r="X160" i="5"/>
  <c r="X163" i="5" s="1"/>
  <c r="W160" i="5"/>
  <c r="W163" i="5" s="1"/>
  <c r="AA160" i="5"/>
  <c r="AA163" i="5" s="1"/>
  <c r="AA153" i="5"/>
  <c r="AA158" i="5" s="1"/>
  <c r="Z153" i="5"/>
  <c r="Z158" i="5" s="1"/>
  <c r="Y153" i="5"/>
  <c r="Y158" i="5" s="1"/>
  <c r="X153" i="5"/>
  <c r="X158" i="5" s="1"/>
  <c r="W153" i="5"/>
  <c r="W158" i="5" s="1"/>
  <c r="AA146" i="5"/>
  <c r="AA150" i="5" s="1"/>
  <c r="Z146" i="5"/>
  <c r="Z150" i="5" s="1"/>
  <c r="Y146" i="5"/>
  <c r="Y150" i="5" s="1"/>
  <c r="X146" i="5"/>
  <c r="X150" i="5" s="1"/>
  <c r="W146" i="5"/>
  <c r="W150" i="5" s="1"/>
  <c r="AA139" i="5"/>
  <c r="AA143" i="5" s="1"/>
  <c r="Z139" i="5"/>
  <c r="Z143" i="5" s="1"/>
  <c r="Y139" i="5"/>
  <c r="Y143" i="5" s="1"/>
  <c r="X139" i="5"/>
  <c r="X143" i="5" s="1"/>
  <c r="W139" i="5"/>
  <c r="W143" i="5" s="1"/>
  <c r="AA132" i="5"/>
  <c r="AA136" i="5" s="1"/>
  <c r="Z132" i="5"/>
  <c r="Z136" i="5" s="1"/>
  <c r="Y132" i="5"/>
  <c r="Y136" i="5" s="1"/>
  <c r="X132" i="5"/>
  <c r="X136" i="5" s="1"/>
  <c r="W132" i="5"/>
  <c r="W136" i="5" s="1"/>
  <c r="AA124" i="5"/>
  <c r="AA129" i="5" s="1"/>
  <c r="Z124" i="5"/>
  <c r="Z129" i="5" s="1"/>
  <c r="Y124" i="5"/>
  <c r="Y129" i="5" s="1"/>
  <c r="X124" i="5"/>
  <c r="X129" i="5" s="1"/>
  <c r="W124" i="5"/>
  <c r="W129" i="5" s="1"/>
  <c r="AA115" i="5"/>
  <c r="AA119" i="5" s="1"/>
  <c r="Z115" i="5"/>
  <c r="Z119" i="5" s="1"/>
  <c r="Y115" i="5"/>
  <c r="Y119" i="5" s="1"/>
  <c r="X115" i="5"/>
  <c r="X119" i="5" s="1"/>
  <c r="W115" i="5"/>
  <c r="W119" i="5" s="1"/>
  <c r="AA108" i="5"/>
  <c r="AA112" i="5" s="1"/>
  <c r="Z108" i="5"/>
  <c r="Z112" i="5" s="1"/>
  <c r="Y108" i="5"/>
  <c r="Y112" i="5" s="1"/>
  <c r="X108" i="5"/>
  <c r="X112" i="5" s="1"/>
  <c r="W108" i="5"/>
  <c r="W112" i="5" s="1"/>
  <c r="AA103" i="5"/>
  <c r="AA105" i="5" s="1"/>
  <c r="Z103" i="5"/>
  <c r="Z105" i="5" s="1"/>
  <c r="Y103" i="5"/>
  <c r="Y105" i="5" s="1"/>
  <c r="X103" i="5"/>
  <c r="X105" i="5" s="1"/>
  <c r="W103" i="5"/>
  <c r="W105" i="5" s="1"/>
  <c r="AA98" i="5"/>
  <c r="AA101" i="5" s="1"/>
  <c r="Z98" i="5"/>
  <c r="Z101" i="5" s="1"/>
  <c r="Y98" i="5"/>
  <c r="Y101" i="5" s="1"/>
  <c r="X98" i="5"/>
  <c r="X101" i="5" s="1"/>
  <c r="W98" i="5"/>
  <c r="W101" i="5" s="1"/>
  <c r="AA92" i="5"/>
  <c r="AA96" i="5" s="1"/>
  <c r="Z92" i="5"/>
  <c r="Z96" i="5" s="1"/>
  <c r="Y92" i="5"/>
  <c r="Y96" i="5" s="1"/>
  <c r="X92" i="5"/>
  <c r="X96" i="5" s="1"/>
  <c r="W92" i="5"/>
  <c r="W96" i="5" s="1"/>
  <c r="AA79" i="5"/>
  <c r="AA83" i="5" s="1"/>
  <c r="Z79" i="5"/>
  <c r="Z83" i="5" s="1"/>
  <c r="Y79" i="5"/>
  <c r="Y83" i="5" s="1"/>
  <c r="X79" i="5"/>
  <c r="X83" i="5" s="1"/>
  <c r="W79" i="5"/>
  <c r="W83" i="5" s="1"/>
  <c r="AA73" i="5"/>
  <c r="AA76" i="5" s="1"/>
  <c r="Z73" i="5"/>
  <c r="Z76" i="5" s="1"/>
  <c r="Y73" i="5"/>
  <c r="Y76" i="5" s="1"/>
  <c r="X73" i="5"/>
  <c r="X76" i="5" s="1"/>
  <c r="W73" i="5"/>
  <c r="W76" i="5" s="1"/>
  <c r="AA66" i="5"/>
  <c r="AA71" i="5" s="1"/>
  <c r="Z66" i="5"/>
  <c r="Z71" i="5" s="1"/>
  <c r="Y66" i="5"/>
  <c r="Y71" i="5" s="1"/>
  <c r="X66" i="5"/>
  <c r="X71" i="5" s="1"/>
  <c r="W66" i="5"/>
  <c r="W71" i="5" s="1"/>
  <c r="AA50" i="5"/>
  <c r="AA55" i="5" s="1"/>
  <c r="Z50" i="5"/>
  <c r="Z55" i="5" s="1"/>
  <c r="Y50" i="5"/>
  <c r="Y55" i="5" s="1"/>
  <c r="X50" i="5"/>
  <c r="X55" i="5" s="1"/>
  <c r="W50" i="5"/>
  <c r="W55" i="5" s="1"/>
  <c r="AA43" i="5"/>
  <c r="AA47" i="5" s="1"/>
  <c r="Z43" i="5"/>
  <c r="Z47" i="5" s="1"/>
  <c r="Y43" i="5"/>
  <c r="Y47" i="5" s="1"/>
  <c r="X43" i="5"/>
  <c r="X47" i="5" s="1"/>
  <c r="W43" i="5"/>
  <c r="W47" i="5" s="1"/>
  <c r="Z36" i="5"/>
  <c r="Z40" i="5" s="1"/>
  <c r="Y36" i="5"/>
  <c r="Y40" i="5" s="1"/>
  <c r="X36" i="5"/>
  <c r="X40" i="5" s="1"/>
  <c r="W36" i="5"/>
  <c r="W40" i="5" s="1"/>
  <c r="AA36" i="5"/>
  <c r="AA40" i="5" s="1"/>
  <c r="AA31" i="5"/>
  <c r="AA33" i="5" s="1"/>
  <c r="Z31" i="5"/>
  <c r="Z33" i="5" s="1"/>
  <c r="Y31" i="5"/>
  <c r="Y33" i="5" s="1"/>
  <c r="X31" i="5"/>
  <c r="X33" i="5" s="1"/>
  <c r="W31" i="5"/>
  <c r="W33" i="5" s="1"/>
  <c r="AA20" i="5"/>
  <c r="AA24" i="5" s="1"/>
  <c r="Z20" i="5"/>
  <c r="Z24" i="5" s="1"/>
  <c r="Y20" i="5"/>
  <c r="Y24" i="5" s="1"/>
  <c r="X20" i="5"/>
  <c r="X24" i="5" s="1"/>
  <c r="W20" i="5"/>
  <c r="W24" i="5" s="1"/>
  <c r="AA144" i="2" l="1"/>
  <c r="Z144" i="2"/>
  <c r="Y144" i="2"/>
  <c r="X144" i="2"/>
  <c r="W144" i="2"/>
  <c r="W103" i="4"/>
  <c r="W86" i="3"/>
  <c r="W28" i="3"/>
  <c r="W115" i="2"/>
  <c r="W120" i="2" s="1"/>
  <c r="W103" i="2"/>
  <c r="W106" i="2" s="1"/>
  <c r="W164" i="1"/>
  <c r="W150" i="1"/>
  <c r="W154" i="1" s="1"/>
  <c r="W12" i="1"/>
  <c r="X103" i="4"/>
  <c r="X86" i="3"/>
  <c r="X28" i="3"/>
  <c r="X115" i="2"/>
  <c r="X120" i="2" s="1"/>
  <c r="X103" i="2"/>
  <c r="X106" i="2" s="1"/>
  <c r="X164" i="1"/>
  <c r="X150" i="1"/>
  <c r="X154" i="1" s="1"/>
  <c r="X12" i="1"/>
  <c r="X195" i="1" s="1"/>
  <c r="Y103" i="4"/>
  <c r="Y86" i="3"/>
  <c r="Y28" i="3"/>
  <c r="Y115" i="2"/>
  <c r="Y120" i="2" s="1"/>
  <c r="Y103" i="2"/>
  <c r="Y106" i="2" s="1"/>
  <c r="Y164" i="1"/>
  <c r="Y150" i="1"/>
  <c r="Y154" i="1" s="1"/>
  <c r="Y12" i="1"/>
  <c r="Z103" i="4"/>
  <c r="Z86" i="3"/>
  <c r="Z28" i="3"/>
  <c r="Z115" i="2"/>
  <c r="Z120" i="2" s="1"/>
  <c r="Z103" i="2"/>
  <c r="Z106" i="2" s="1"/>
  <c r="Z150" i="1"/>
  <c r="Z154" i="1" s="1"/>
  <c r="Z164" i="1"/>
  <c r="Z12" i="1"/>
  <c r="Z195" i="1" s="1"/>
  <c r="W186" i="1" l="1"/>
  <c r="W192" i="1" s="1"/>
  <c r="X148" i="2"/>
  <c r="Z148" i="2"/>
  <c r="W148" i="2"/>
  <c r="Y148" i="2"/>
  <c r="AA148" i="2"/>
  <c r="Z200" i="1"/>
  <c r="X200" i="1"/>
  <c r="Z186" i="1"/>
  <c r="Z192" i="1" s="1"/>
  <c r="Y107" i="4"/>
  <c r="Y133" i="4"/>
  <c r="Y139" i="4" s="1"/>
  <c r="X107" i="4"/>
  <c r="X133" i="4"/>
  <c r="X139" i="4" s="1"/>
  <c r="Z107" i="4"/>
  <c r="Z133" i="4"/>
  <c r="Z139" i="4" s="1"/>
  <c r="W107" i="4"/>
  <c r="W133" i="4"/>
  <c r="W139" i="4" s="1"/>
  <c r="Z58" i="5"/>
  <c r="Z63" i="5" s="1"/>
  <c r="Z33" i="3"/>
  <c r="Y58" i="5"/>
  <c r="Y63" i="5" s="1"/>
  <c r="Y33" i="3"/>
  <c r="X58" i="5"/>
  <c r="X63" i="5" s="1"/>
  <c r="X33" i="3"/>
  <c r="W58" i="5"/>
  <c r="W63" i="5" s="1"/>
  <c r="W33" i="3"/>
  <c r="Y136" i="2"/>
  <c r="Y142" i="2" s="1"/>
  <c r="W136" i="2"/>
  <c r="W142" i="2" s="1"/>
  <c r="Z136" i="2"/>
  <c r="Z142" i="2" s="1"/>
  <c r="X136" i="2"/>
  <c r="X142" i="2" s="1"/>
  <c r="X186" i="1"/>
  <c r="X192" i="1" s="1"/>
  <c r="Z169" i="1"/>
  <c r="Z186" i="5"/>
  <c r="Z191" i="5" s="1"/>
  <c r="Y186" i="1"/>
  <c r="Y192" i="1" s="1"/>
  <c r="Z17" i="1"/>
  <c r="Z12" i="5"/>
  <c r="Z17" i="5" s="1"/>
  <c r="Z172" i="5"/>
  <c r="Z176" i="5" s="1"/>
  <c r="Y17" i="1"/>
  <c r="Y12" i="5"/>
  <c r="Y17" i="5" s="1"/>
  <c r="Y169" i="1"/>
  <c r="Y186" i="5"/>
  <c r="Y191" i="5" s="1"/>
  <c r="Y172" i="5"/>
  <c r="Y176" i="5" s="1"/>
  <c r="X17" i="1"/>
  <c r="X12" i="5"/>
  <c r="X17" i="5" s="1"/>
  <c r="X169" i="1"/>
  <c r="X186" i="5"/>
  <c r="X191" i="5" s="1"/>
  <c r="X172" i="5"/>
  <c r="X176" i="5" s="1"/>
  <c r="W17" i="1"/>
  <c r="W12" i="5"/>
  <c r="W17" i="5" s="1"/>
  <c r="W169" i="1"/>
  <c r="W186" i="5"/>
  <c r="W191" i="5" s="1"/>
  <c r="W172" i="5"/>
  <c r="W176" i="5" s="1"/>
  <c r="W195" i="1"/>
  <c r="Y195" i="1"/>
  <c r="Y101" i="3"/>
  <c r="Y106" i="3" s="1"/>
  <c r="W101" i="3"/>
  <c r="W106" i="3" s="1"/>
  <c r="W109" i="3"/>
  <c r="W114" i="3" s="1"/>
  <c r="Y109" i="3"/>
  <c r="Y114" i="3" s="1"/>
  <c r="Z101" i="3"/>
  <c r="Z106" i="3" s="1"/>
  <c r="X101" i="3"/>
  <c r="X106" i="3" s="1"/>
  <c r="X109" i="3"/>
  <c r="X114" i="3" s="1"/>
  <c r="Z109" i="3"/>
  <c r="Z114" i="3" s="1"/>
  <c r="AA103" i="4"/>
  <c r="AA86" i="3"/>
  <c r="AA28" i="3"/>
  <c r="AA33" i="3" s="1"/>
  <c r="AA115" i="2"/>
  <c r="AA120" i="2" s="1"/>
  <c r="AA103" i="2"/>
  <c r="AA106" i="2" s="1"/>
  <c r="AA150" i="1"/>
  <c r="AA154" i="1" s="1"/>
  <c r="AA164" i="1"/>
  <c r="AA12" i="1"/>
  <c r="AA186" i="1" l="1"/>
  <c r="AA192" i="1" s="1"/>
  <c r="W220" i="5"/>
  <c r="W226" i="5" s="1"/>
  <c r="W200" i="1"/>
  <c r="Y200" i="1"/>
  <c r="Y220" i="5"/>
  <c r="Z210" i="5"/>
  <c r="Z217" i="5" s="1"/>
  <c r="X220" i="5"/>
  <c r="Z220" i="5"/>
  <c r="Y210" i="5"/>
  <c r="Y217" i="5" s="1"/>
  <c r="AA107" i="4"/>
  <c r="AA133" i="4"/>
  <c r="AA139" i="4" s="1"/>
  <c r="W210" i="5"/>
  <c r="W217" i="5" s="1"/>
  <c r="X210" i="5"/>
  <c r="X217" i="5" s="1"/>
  <c r="AA136" i="2"/>
  <c r="AA142" i="2" s="1"/>
  <c r="AA172" i="5"/>
  <c r="AA176" i="5" s="1"/>
  <c r="AA169" i="1"/>
  <c r="AA186" i="5"/>
  <c r="AA191" i="5" s="1"/>
  <c r="AA17" i="1"/>
  <c r="AA12" i="5"/>
  <c r="AA17" i="5" s="1"/>
  <c r="AA195" i="1"/>
  <c r="AA58" i="5"/>
  <c r="AA63" i="5" s="1"/>
  <c r="AA109" i="3"/>
  <c r="AA114" i="3" s="1"/>
  <c r="AA101" i="3"/>
  <c r="AA106" i="3" s="1"/>
  <c r="AB147" i="2"/>
  <c r="AD147" i="2"/>
  <c r="AC147" i="2"/>
  <c r="AD204" i="5"/>
  <c r="AC204" i="5"/>
  <c r="AB204" i="5"/>
  <c r="AD197" i="5"/>
  <c r="AC197" i="5"/>
  <c r="AB197" i="5"/>
  <c r="AD189" i="5"/>
  <c r="AC189" i="5"/>
  <c r="AB189" i="5"/>
  <c r="AD182" i="5"/>
  <c r="AC182" i="5"/>
  <c r="AB182" i="5"/>
  <c r="AD128" i="4"/>
  <c r="AC128" i="4"/>
  <c r="AB128" i="4"/>
  <c r="AB123" i="4"/>
  <c r="AD123" i="4"/>
  <c r="AC123" i="4"/>
  <c r="AD116" i="4"/>
  <c r="AC116" i="4"/>
  <c r="AB116" i="4"/>
  <c r="AD131" i="2"/>
  <c r="AC131" i="2"/>
  <c r="AB131" i="2"/>
  <c r="AD127" i="2"/>
  <c r="AC127" i="2"/>
  <c r="AB127" i="2"/>
  <c r="AD120" i="2"/>
  <c r="AC120" i="2"/>
  <c r="AB120" i="2"/>
  <c r="AD113" i="2"/>
  <c r="AC113" i="2"/>
  <c r="AB113" i="2"/>
  <c r="AD181" i="1"/>
  <c r="AC181" i="1"/>
  <c r="AB181" i="1"/>
  <c r="AD176" i="1"/>
  <c r="AC176" i="1"/>
  <c r="AB176" i="1"/>
  <c r="AB169" i="1"/>
  <c r="AD169" i="1"/>
  <c r="AC169" i="1"/>
  <c r="AD161" i="1"/>
  <c r="AC161" i="1"/>
  <c r="AB161" i="1"/>
  <c r="AB137" i="4"/>
  <c r="AC137" i="4"/>
  <c r="AD137" i="4"/>
  <c r="AC140" i="2"/>
  <c r="AB140" i="2"/>
  <c r="AD140" i="2"/>
  <c r="AB141" i="2"/>
  <c r="AD118" i="5"/>
  <c r="AC118" i="5"/>
  <c r="AB118" i="5"/>
  <c r="AD70" i="2"/>
  <c r="AC70" i="2"/>
  <c r="AB70" i="2"/>
  <c r="AB111" i="5"/>
  <c r="AB56" i="4"/>
  <c r="AD157" i="5"/>
  <c r="AC157" i="5"/>
  <c r="AB157" i="5"/>
  <c r="AD149" i="5"/>
  <c r="AC149" i="5"/>
  <c r="AB149" i="5"/>
  <c r="AD100" i="4"/>
  <c r="AC100" i="4"/>
  <c r="AB100" i="4"/>
  <c r="AD91" i="4"/>
  <c r="AC91" i="4"/>
  <c r="AB91" i="4"/>
  <c r="AD83" i="4"/>
  <c r="AC83" i="4"/>
  <c r="AB83" i="4"/>
  <c r="AD81" i="3"/>
  <c r="AC81" i="3"/>
  <c r="AB81" i="3"/>
  <c r="AD75" i="3"/>
  <c r="AC75" i="3"/>
  <c r="AB75" i="3"/>
  <c r="AD96" i="2"/>
  <c r="AC96" i="2"/>
  <c r="AB96" i="2"/>
  <c r="AD92" i="2"/>
  <c r="AC92" i="2"/>
  <c r="AB92" i="2"/>
  <c r="AD86" i="2"/>
  <c r="AC86" i="2"/>
  <c r="AB86" i="2"/>
  <c r="AD147" i="1"/>
  <c r="AC147" i="1"/>
  <c r="AB147" i="1"/>
  <c r="AD141" i="1"/>
  <c r="AC141" i="1"/>
  <c r="AB141" i="1"/>
  <c r="AD134" i="1"/>
  <c r="AC134" i="1"/>
  <c r="AB134" i="1"/>
  <c r="AD142" i="5"/>
  <c r="AC142" i="5"/>
  <c r="AB142" i="5"/>
  <c r="AD128" i="5"/>
  <c r="AC128" i="5"/>
  <c r="AB128" i="5"/>
  <c r="AD77" i="4"/>
  <c r="AC77" i="4"/>
  <c r="AB77" i="4"/>
  <c r="AD71" i="4"/>
  <c r="AC71" i="4"/>
  <c r="AB71" i="4"/>
  <c r="AD63" i="4"/>
  <c r="AC63" i="4"/>
  <c r="AB63" i="4"/>
  <c r="AD77" i="2"/>
  <c r="AC77" i="2"/>
  <c r="AB77" i="2"/>
  <c r="AD127" i="1"/>
  <c r="AC127" i="1"/>
  <c r="AB127" i="1"/>
  <c r="AD121" i="1"/>
  <c r="AC121" i="1"/>
  <c r="AB121" i="1"/>
  <c r="AD114" i="1"/>
  <c r="AC114" i="1"/>
  <c r="AB114" i="1"/>
  <c r="AD111" i="5"/>
  <c r="AC111" i="5"/>
  <c r="AG95" i="5"/>
  <c r="AF95" i="5"/>
  <c r="AE95" i="5"/>
  <c r="AD95" i="5"/>
  <c r="AC95" i="5"/>
  <c r="AB95" i="5"/>
  <c r="AD56" i="4"/>
  <c r="AC56" i="4"/>
  <c r="AD47" i="4"/>
  <c r="AC47" i="4"/>
  <c r="AB47" i="4"/>
  <c r="AD59" i="3"/>
  <c r="AC59" i="3"/>
  <c r="AB59" i="3"/>
  <c r="AD53" i="3"/>
  <c r="AC53" i="3"/>
  <c r="AB53" i="3"/>
  <c r="AD46" i="3"/>
  <c r="AC46" i="3"/>
  <c r="AB46" i="3"/>
  <c r="AD65" i="2"/>
  <c r="AC65" i="2"/>
  <c r="AB65" i="2"/>
  <c r="AD60" i="2"/>
  <c r="AC60" i="2"/>
  <c r="AB60" i="2"/>
  <c r="AD55" i="2"/>
  <c r="AC55" i="2"/>
  <c r="AB55" i="2"/>
  <c r="AD50" i="2"/>
  <c r="AC50" i="2"/>
  <c r="AB50" i="2"/>
  <c r="AD106" i="1"/>
  <c r="AC106" i="1"/>
  <c r="AB106" i="1"/>
  <c r="AD99" i="1"/>
  <c r="AC99" i="1"/>
  <c r="AB99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D86" i="1"/>
  <c r="AC86" i="1"/>
  <c r="AB86" i="1"/>
  <c r="AD79" i="1"/>
  <c r="AC79" i="1"/>
  <c r="AB79" i="1"/>
  <c r="AD82" i="5"/>
  <c r="AC82" i="5"/>
  <c r="AB82" i="5"/>
  <c r="AD75" i="5"/>
  <c r="AC75" i="5"/>
  <c r="AB75" i="5"/>
  <c r="AD70" i="5"/>
  <c r="AC70" i="5"/>
  <c r="AB70" i="5"/>
  <c r="AD54" i="5"/>
  <c r="AC54" i="5"/>
  <c r="AB54" i="5"/>
  <c r="AD46" i="5"/>
  <c r="AC46" i="5"/>
  <c r="AB46" i="5"/>
  <c r="AD33" i="4"/>
  <c r="AC33" i="4"/>
  <c r="AB33" i="4"/>
  <c r="AD26" i="4"/>
  <c r="AC26" i="4"/>
  <c r="AB26" i="4"/>
  <c r="AD40" i="3"/>
  <c r="AC40" i="3"/>
  <c r="AB40" i="3"/>
  <c r="AD21" i="3"/>
  <c r="AC21" i="3"/>
  <c r="AB21" i="3"/>
  <c r="AD45" i="2"/>
  <c r="AC45" i="2"/>
  <c r="AB45" i="2"/>
  <c r="AD35" i="2"/>
  <c r="AC35" i="2"/>
  <c r="AB35" i="2"/>
  <c r="AD28" i="2"/>
  <c r="AC28" i="2"/>
  <c r="AB28" i="2"/>
  <c r="AB73" i="1"/>
  <c r="AD73" i="1"/>
  <c r="AC73" i="1"/>
  <c r="AD66" i="1"/>
  <c r="AC66" i="1"/>
  <c r="AB66" i="1"/>
  <c r="AD61" i="1"/>
  <c r="AC61" i="1"/>
  <c r="AB61" i="1"/>
  <c r="AD54" i="1"/>
  <c r="AC54" i="1"/>
  <c r="AB54" i="1"/>
  <c r="AD47" i="1"/>
  <c r="AC47" i="1"/>
  <c r="AB47" i="1"/>
  <c r="AD39" i="5"/>
  <c r="AC39" i="5"/>
  <c r="AB39" i="5"/>
  <c r="AD23" i="5"/>
  <c r="AC23" i="5"/>
  <c r="AB23" i="5"/>
  <c r="AD20" i="4"/>
  <c r="AC20" i="4"/>
  <c r="AB20" i="4"/>
  <c r="AD23" i="2"/>
  <c r="AC23" i="2"/>
  <c r="AB23" i="2"/>
  <c r="AD40" i="1"/>
  <c r="AC40" i="1"/>
  <c r="AB40" i="1"/>
  <c r="AD33" i="1"/>
  <c r="AC33" i="1"/>
  <c r="AB33" i="1"/>
  <c r="AD24" i="1"/>
  <c r="AC24" i="1"/>
  <c r="AB24" i="1"/>
  <c r="X226" i="5" l="1"/>
  <c r="Y226" i="5"/>
  <c r="Z226" i="5"/>
  <c r="AA200" i="1"/>
  <c r="AA220" i="5"/>
  <c r="AA210" i="5"/>
  <c r="AA217" i="5" s="1"/>
  <c r="AB32" i="3"/>
  <c r="AB153" i="1"/>
  <c r="AB175" i="5" s="1"/>
  <c r="AB15" i="1"/>
  <c r="AC32" i="3"/>
  <c r="AC153" i="1"/>
  <c r="AC175" i="5" s="1"/>
  <c r="AC15" i="1"/>
  <c r="AD32" i="3"/>
  <c r="AD153" i="1"/>
  <c r="AD175" i="5" s="1"/>
  <c r="AD15" i="1"/>
  <c r="AA226" i="5" l="1"/>
  <c r="AD62" i="5"/>
  <c r="AD113" i="3"/>
  <c r="AB62" i="5"/>
  <c r="AB113" i="3"/>
  <c r="AC113" i="3"/>
  <c r="AC62" i="5"/>
  <c r="AD105" i="3"/>
  <c r="AC105" i="3"/>
  <c r="AB105" i="3"/>
  <c r="AC198" i="1"/>
  <c r="AC15" i="5"/>
  <c r="AC190" i="1"/>
  <c r="AD198" i="1"/>
  <c r="AD15" i="5"/>
  <c r="AD190" i="1"/>
  <c r="AB198" i="1"/>
  <c r="AB15" i="5"/>
  <c r="AB190" i="1"/>
  <c r="AD88" i="5"/>
  <c r="AC88" i="5"/>
  <c r="AB88" i="5"/>
  <c r="AD190" i="5"/>
  <c r="AC190" i="5"/>
  <c r="AB190" i="5"/>
  <c r="AD191" i="1"/>
  <c r="AC191" i="1"/>
  <c r="AB191" i="1"/>
  <c r="AD141" i="2"/>
  <c r="AC141" i="2"/>
  <c r="AD138" i="4"/>
  <c r="AC138" i="4"/>
  <c r="AB138" i="4"/>
  <c r="AD53" i="5"/>
  <c r="AD214" i="5" s="1"/>
  <c r="AC53" i="5"/>
  <c r="AC214" i="5" s="1"/>
  <c r="AB53" i="5"/>
  <c r="AB214" i="5" s="1"/>
  <c r="AD139" i="2"/>
  <c r="AC139" i="2"/>
  <c r="AB139" i="2"/>
  <c r="AD189" i="1"/>
  <c r="AC189" i="1"/>
  <c r="AB189" i="1"/>
  <c r="AD203" i="5"/>
  <c r="AC203" i="5"/>
  <c r="AB203" i="5"/>
  <c r="AD196" i="5"/>
  <c r="AC196" i="5"/>
  <c r="AB196" i="5"/>
  <c r="AD188" i="5"/>
  <c r="AC188" i="5"/>
  <c r="AB188" i="5"/>
  <c r="AD181" i="5"/>
  <c r="AC181" i="5"/>
  <c r="AB181" i="5"/>
  <c r="AD167" i="5"/>
  <c r="AC167" i="5"/>
  <c r="AB167" i="5"/>
  <c r="AD162" i="5"/>
  <c r="AC162" i="5"/>
  <c r="AB162" i="5"/>
  <c r="AD155" i="5"/>
  <c r="AC155" i="5"/>
  <c r="AB155" i="5"/>
  <c r="AD148" i="5"/>
  <c r="AC148" i="5"/>
  <c r="AB148" i="5"/>
  <c r="AD141" i="5"/>
  <c r="AC141" i="5"/>
  <c r="AB141" i="5"/>
  <c r="AD134" i="5"/>
  <c r="AC134" i="5"/>
  <c r="AB134" i="5"/>
  <c r="AD126" i="5"/>
  <c r="AC126" i="5"/>
  <c r="AB126" i="5"/>
  <c r="AD117" i="5"/>
  <c r="AC117" i="5"/>
  <c r="AB117" i="5"/>
  <c r="AD110" i="5"/>
  <c r="AC110" i="5"/>
  <c r="AB110" i="5"/>
  <c r="AD104" i="5"/>
  <c r="AD105" i="5" s="1"/>
  <c r="AC104" i="5"/>
  <c r="AC105" i="5" s="1"/>
  <c r="AB104" i="5"/>
  <c r="AD94" i="5"/>
  <c r="AC94" i="5"/>
  <c r="AB94" i="5"/>
  <c r="AD87" i="5"/>
  <c r="AC87" i="5"/>
  <c r="AB87" i="5"/>
  <c r="AD81" i="5"/>
  <c r="AC81" i="5"/>
  <c r="AB81" i="5"/>
  <c r="AD74" i="5"/>
  <c r="AC74" i="5"/>
  <c r="AB74" i="5"/>
  <c r="AD69" i="5"/>
  <c r="AC69" i="5"/>
  <c r="AB69" i="5"/>
  <c r="AD52" i="5"/>
  <c r="AC52" i="5"/>
  <c r="AB52" i="5"/>
  <c r="AD45" i="5"/>
  <c r="AC45" i="5"/>
  <c r="AB45" i="5"/>
  <c r="AD38" i="5"/>
  <c r="AC38" i="5"/>
  <c r="AB38" i="5"/>
  <c r="AD22" i="5"/>
  <c r="AC22" i="5"/>
  <c r="AB22" i="5"/>
  <c r="AB105" i="4"/>
  <c r="AB135" i="4" s="1"/>
  <c r="AB31" i="3"/>
  <c r="AB104" i="3" s="1"/>
  <c r="AD146" i="2"/>
  <c r="AC146" i="2"/>
  <c r="AB146" i="2"/>
  <c r="AB105" i="2"/>
  <c r="AB138" i="2" s="1"/>
  <c r="AB152" i="1"/>
  <c r="AB14" i="1"/>
  <c r="AC105" i="4"/>
  <c r="AC135" i="4" s="1"/>
  <c r="AC31" i="3"/>
  <c r="AC61" i="5" s="1"/>
  <c r="AC105" i="2"/>
  <c r="AC138" i="2" s="1"/>
  <c r="AC152" i="1"/>
  <c r="AC14" i="1"/>
  <c r="AC197" i="1" s="1"/>
  <c r="AD105" i="4"/>
  <c r="AD135" i="4" s="1"/>
  <c r="AD31" i="3"/>
  <c r="AD104" i="3" s="1"/>
  <c r="AD105" i="2"/>
  <c r="AD138" i="2" s="1"/>
  <c r="AD152" i="1"/>
  <c r="AD14" i="1"/>
  <c r="AD14" i="5" s="1"/>
  <c r="AD187" i="5"/>
  <c r="AC187" i="5"/>
  <c r="AB187" i="5"/>
  <c r="AD137" i="2"/>
  <c r="AC137" i="2"/>
  <c r="AB137" i="2"/>
  <c r="AD201" i="5"/>
  <c r="AC201" i="5"/>
  <c r="AB201" i="5"/>
  <c r="AD194" i="5"/>
  <c r="AC194" i="5"/>
  <c r="AB194" i="5"/>
  <c r="AD186" i="5"/>
  <c r="AC186" i="5"/>
  <c r="AB186" i="5"/>
  <c r="AD179" i="5"/>
  <c r="AC179" i="5"/>
  <c r="AB179" i="5"/>
  <c r="AD165" i="5"/>
  <c r="AC165" i="5"/>
  <c r="AB165" i="5"/>
  <c r="AD160" i="5"/>
  <c r="AC160" i="5"/>
  <c r="AB160" i="5"/>
  <c r="AD153" i="5"/>
  <c r="AC153" i="5"/>
  <c r="AB153" i="5"/>
  <c r="AD146" i="5"/>
  <c r="AC146" i="5"/>
  <c r="AB146" i="5"/>
  <c r="AD139" i="5"/>
  <c r="AC139" i="5"/>
  <c r="AB139" i="5"/>
  <c r="AD132" i="5"/>
  <c r="AC132" i="5"/>
  <c r="AB132" i="5"/>
  <c r="AD124" i="5"/>
  <c r="AC124" i="5"/>
  <c r="AB124" i="5"/>
  <c r="AD115" i="5"/>
  <c r="AC115" i="5"/>
  <c r="AB115" i="5"/>
  <c r="AD108" i="5"/>
  <c r="AC108" i="5"/>
  <c r="AB108" i="5"/>
  <c r="AD98" i="5"/>
  <c r="AD101" i="5" s="1"/>
  <c r="AC98" i="5"/>
  <c r="AC101" i="5" s="1"/>
  <c r="AB98" i="5"/>
  <c r="AB101" i="5" s="1"/>
  <c r="AD92" i="5"/>
  <c r="AC92" i="5"/>
  <c r="AB92" i="5"/>
  <c r="AD79" i="5"/>
  <c r="AC79" i="5"/>
  <c r="AB79" i="5"/>
  <c r="AD73" i="5"/>
  <c r="AC73" i="5"/>
  <c r="AB73" i="5"/>
  <c r="AD66" i="5"/>
  <c r="AC66" i="5"/>
  <c r="AB66" i="5"/>
  <c r="AD50" i="5"/>
  <c r="AC50" i="5"/>
  <c r="AB50" i="5"/>
  <c r="AD43" i="5"/>
  <c r="AC43" i="5"/>
  <c r="AB43" i="5"/>
  <c r="AD36" i="5"/>
  <c r="AC36" i="5"/>
  <c r="AB36" i="5"/>
  <c r="AD31" i="5"/>
  <c r="AD33" i="5" s="1"/>
  <c r="AC31" i="5"/>
  <c r="AC33" i="5" s="1"/>
  <c r="AB31" i="5"/>
  <c r="AB33" i="5" s="1"/>
  <c r="AD20" i="5"/>
  <c r="AC20" i="5"/>
  <c r="AB20" i="5"/>
  <c r="AB103" i="5"/>
  <c r="AB103" i="4"/>
  <c r="AD144" i="2"/>
  <c r="AC144" i="2"/>
  <c r="AB144" i="2"/>
  <c r="AB86" i="3"/>
  <c r="AB28" i="3"/>
  <c r="AB103" i="2"/>
  <c r="AB150" i="1"/>
  <c r="AB12" i="1"/>
  <c r="AB12" i="5" s="1"/>
  <c r="AC103" i="4"/>
  <c r="AC86" i="3"/>
  <c r="AC28" i="3"/>
  <c r="AC103" i="2"/>
  <c r="AC106" i="2" s="1"/>
  <c r="AC150" i="1"/>
  <c r="AC154" i="1" s="1"/>
  <c r="AC12" i="1"/>
  <c r="AC195" i="1" s="1"/>
  <c r="AD103" i="4"/>
  <c r="AD86" i="3"/>
  <c r="AD28" i="3"/>
  <c r="AD103" i="2"/>
  <c r="AD150" i="1"/>
  <c r="AD12" i="1"/>
  <c r="AD12" i="5" s="1"/>
  <c r="AE147" i="2"/>
  <c r="AG147" i="2"/>
  <c r="AF147" i="2"/>
  <c r="AH147" i="2"/>
  <c r="AJ147" i="2"/>
  <c r="AI147" i="2"/>
  <c r="AK147" i="2"/>
  <c r="AG146" i="2"/>
  <c r="AF146" i="2"/>
  <c r="AE146" i="2"/>
  <c r="AG144" i="2"/>
  <c r="AF144" i="2"/>
  <c r="AE144" i="2"/>
  <c r="AE137" i="2"/>
  <c r="AE137" i="4"/>
  <c r="AE116" i="4"/>
  <c r="AG116" i="4"/>
  <c r="AF116" i="4"/>
  <c r="AF123" i="4"/>
  <c r="AE123" i="4"/>
  <c r="AG128" i="4"/>
  <c r="AF128" i="4"/>
  <c r="AE128" i="4"/>
  <c r="AG131" i="2"/>
  <c r="AF131" i="2"/>
  <c r="AE131" i="2"/>
  <c r="AG127" i="2"/>
  <c r="AF127" i="2"/>
  <c r="AE127" i="2"/>
  <c r="AG113" i="2"/>
  <c r="AF113" i="2"/>
  <c r="AE113" i="2"/>
  <c r="AG181" i="1"/>
  <c r="AF181" i="1"/>
  <c r="AE181" i="1"/>
  <c r="AG176" i="1"/>
  <c r="AF176" i="1"/>
  <c r="AE176" i="1"/>
  <c r="AG169" i="1"/>
  <c r="AF169" i="1"/>
  <c r="AE169" i="1"/>
  <c r="AG161" i="1"/>
  <c r="AF161" i="1"/>
  <c r="AE161" i="1"/>
  <c r="AG166" i="5"/>
  <c r="AE134" i="4"/>
  <c r="AF134" i="4"/>
  <c r="AF100" i="4"/>
  <c r="AE100" i="4"/>
  <c r="AG100" i="4"/>
  <c r="AG91" i="4"/>
  <c r="AF91" i="4"/>
  <c r="AE91" i="4"/>
  <c r="AG154" i="5"/>
  <c r="AF154" i="5"/>
  <c r="AG83" i="4"/>
  <c r="AF83" i="4"/>
  <c r="AE83" i="4"/>
  <c r="AG81" i="3"/>
  <c r="AF81" i="3"/>
  <c r="AE81" i="3"/>
  <c r="AG75" i="3"/>
  <c r="AF75" i="3"/>
  <c r="AE75" i="3"/>
  <c r="AG96" i="2"/>
  <c r="AF96" i="2"/>
  <c r="AE96" i="2"/>
  <c r="AG92" i="2"/>
  <c r="AF92" i="2"/>
  <c r="AE92" i="2"/>
  <c r="AG86" i="2"/>
  <c r="AF86" i="2"/>
  <c r="AE86" i="2"/>
  <c r="AG147" i="1"/>
  <c r="AF147" i="1"/>
  <c r="AE147" i="1"/>
  <c r="AG141" i="1"/>
  <c r="AF141" i="1"/>
  <c r="AE141" i="1"/>
  <c r="AG134" i="1"/>
  <c r="AF134" i="1"/>
  <c r="AE134" i="1"/>
  <c r="AE71" i="4"/>
  <c r="AF71" i="4"/>
  <c r="AG77" i="4"/>
  <c r="AF77" i="4"/>
  <c r="AE77" i="4"/>
  <c r="AG77" i="2"/>
  <c r="AF77" i="2"/>
  <c r="AE77" i="2"/>
  <c r="AG127" i="1"/>
  <c r="AF127" i="1"/>
  <c r="AE127" i="1"/>
  <c r="AF121" i="1"/>
  <c r="AE121" i="1"/>
  <c r="AG121" i="1"/>
  <c r="AG114" i="1"/>
  <c r="AF114" i="1"/>
  <c r="AE114" i="1"/>
  <c r="AF109" i="5"/>
  <c r="AF221" i="5" s="1"/>
  <c r="AG118" i="5"/>
  <c r="AF118" i="5"/>
  <c r="AE118" i="5"/>
  <c r="AF56" i="4"/>
  <c r="AE56" i="4"/>
  <c r="AF63" i="4"/>
  <c r="AE63" i="4"/>
  <c r="AG63" i="4"/>
  <c r="AF137" i="4"/>
  <c r="AG137" i="4"/>
  <c r="AG59" i="3"/>
  <c r="AF59" i="3"/>
  <c r="AE59" i="3"/>
  <c r="AJ118" i="5"/>
  <c r="AI118" i="5"/>
  <c r="AH118" i="5"/>
  <c r="AK140" i="2"/>
  <c r="AJ140" i="2"/>
  <c r="AI140" i="2"/>
  <c r="AH140" i="2"/>
  <c r="AJ70" i="2"/>
  <c r="AI70" i="2"/>
  <c r="AH70" i="2"/>
  <c r="AG70" i="2"/>
  <c r="AF70" i="2"/>
  <c r="AE70" i="2"/>
  <c r="AG47" i="4"/>
  <c r="AF47" i="4"/>
  <c r="AE47" i="4"/>
  <c r="AG53" i="3"/>
  <c r="AF53" i="3"/>
  <c r="AE53" i="3"/>
  <c r="AG46" i="3"/>
  <c r="AF46" i="3"/>
  <c r="AE46" i="3"/>
  <c r="AG65" i="2"/>
  <c r="AF65" i="2"/>
  <c r="AE65" i="2"/>
  <c r="AE60" i="2"/>
  <c r="AG60" i="2"/>
  <c r="AF60" i="2"/>
  <c r="AG55" i="2"/>
  <c r="AF55" i="2"/>
  <c r="AE55" i="2"/>
  <c r="AG50" i="2"/>
  <c r="AF50" i="2"/>
  <c r="AE50" i="2"/>
  <c r="AG106" i="1"/>
  <c r="AF106" i="1"/>
  <c r="AE106" i="1"/>
  <c r="AG99" i="1"/>
  <c r="AF99" i="1"/>
  <c r="AE99" i="1"/>
  <c r="AG86" i="1"/>
  <c r="AF86" i="1"/>
  <c r="AE86" i="1"/>
  <c r="AG79" i="1"/>
  <c r="AF79" i="1"/>
  <c r="AE79" i="1"/>
  <c r="AF46" i="5"/>
  <c r="AE46" i="5"/>
  <c r="AG46" i="5"/>
  <c r="AG33" i="4"/>
  <c r="AF33" i="4"/>
  <c r="AE33" i="4"/>
  <c r="AG26" i="4"/>
  <c r="AF26" i="4"/>
  <c r="AE26" i="4"/>
  <c r="AG40" i="3"/>
  <c r="AF40" i="3"/>
  <c r="AE40" i="3"/>
  <c r="AG21" i="3"/>
  <c r="AF21" i="3"/>
  <c r="AE21" i="3"/>
  <c r="AH50" i="2"/>
  <c r="AG45" i="2"/>
  <c r="AF45" i="2"/>
  <c r="AE45" i="2"/>
  <c r="AG35" i="2"/>
  <c r="AF35" i="2"/>
  <c r="AE35" i="2"/>
  <c r="AG28" i="2"/>
  <c r="AF28" i="2"/>
  <c r="AE28" i="2"/>
  <c r="AG73" i="1"/>
  <c r="AF73" i="1"/>
  <c r="AE73" i="1"/>
  <c r="AG66" i="1"/>
  <c r="AF66" i="1"/>
  <c r="AE66" i="1"/>
  <c r="AG61" i="1"/>
  <c r="AF61" i="1"/>
  <c r="AE61" i="1"/>
  <c r="AG54" i="1"/>
  <c r="AF54" i="1"/>
  <c r="AE54" i="1"/>
  <c r="AF47" i="1"/>
  <c r="AE47" i="1"/>
  <c r="AG47" i="1"/>
  <c r="AG140" i="2"/>
  <c r="AG204" i="5"/>
  <c r="AF204" i="5"/>
  <c r="AE204" i="5"/>
  <c r="AG197" i="5"/>
  <c r="AF197" i="5"/>
  <c r="AE197" i="5"/>
  <c r="AG189" i="5"/>
  <c r="AF189" i="5"/>
  <c r="AE189" i="5"/>
  <c r="AG182" i="5"/>
  <c r="AF182" i="5"/>
  <c r="AE182" i="5"/>
  <c r="AG157" i="5"/>
  <c r="AF157" i="5"/>
  <c r="AE157" i="5"/>
  <c r="AG149" i="5"/>
  <c r="AF149" i="5"/>
  <c r="AE149" i="5"/>
  <c r="AG142" i="5"/>
  <c r="AF142" i="5"/>
  <c r="AE142" i="5"/>
  <c r="AG128" i="5"/>
  <c r="AF128" i="5"/>
  <c r="AE128" i="5"/>
  <c r="AG111" i="5"/>
  <c r="AF111" i="5"/>
  <c r="AE111" i="5"/>
  <c r="AG82" i="5"/>
  <c r="AF82" i="5"/>
  <c r="AE82" i="5"/>
  <c r="AG75" i="5"/>
  <c r="AF75" i="5"/>
  <c r="AE75" i="5"/>
  <c r="AG70" i="5"/>
  <c r="AF70" i="5"/>
  <c r="AE70" i="5"/>
  <c r="AG54" i="5"/>
  <c r="AF54" i="5"/>
  <c r="AE54" i="5"/>
  <c r="AG134" i="4"/>
  <c r="AG39" i="5"/>
  <c r="AF39" i="5"/>
  <c r="AE39" i="5"/>
  <c r="AG23" i="5"/>
  <c r="AF23" i="5"/>
  <c r="AE23" i="5"/>
  <c r="AG20" i="4"/>
  <c r="AF20" i="4"/>
  <c r="AE20" i="4"/>
  <c r="AG23" i="2"/>
  <c r="AF23" i="2"/>
  <c r="AE23" i="2"/>
  <c r="AG40" i="1"/>
  <c r="AF40" i="1"/>
  <c r="AE40" i="1"/>
  <c r="AG33" i="1"/>
  <c r="AF33" i="1"/>
  <c r="AE33" i="1"/>
  <c r="AG24" i="1"/>
  <c r="AF24" i="1"/>
  <c r="AE24" i="1"/>
  <c r="AE32" i="3"/>
  <c r="AE113" i="3" s="1"/>
  <c r="AE140" i="2"/>
  <c r="AE153" i="1"/>
  <c r="AE175" i="5" s="1"/>
  <c r="AE15" i="1"/>
  <c r="AE198" i="1" s="1"/>
  <c r="AF32" i="3"/>
  <c r="AF113" i="3" s="1"/>
  <c r="AF140" i="2"/>
  <c r="AF153" i="1"/>
  <c r="AF175" i="5" s="1"/>
  <c r="AF15" i="1"/>
  <c r="AF198" i="1" s="1"/>
  <c r="AB33" i="3" l="1"/>
  <c r="AD154" i="1"/>
  <c r="AC107" i="4"/>
  <c r="AD106" i="2"/>
  <c r="AB106" i="2"/>
  <c r="AB154" i="1"/>
  <c r="AB148" i="2"/>
  <c r="AD148" i="2"/>
  <c r="AC211" i="5"/>
  <c r="AC148" i="2"/>
  <c r="AB211" i="5"/>
  <c r="AD211" i="5"/>
  <c r="AC83" i="5"/>
  <c r="AC174" i="5"/>
  <c r="AD40" i="5"/>
  <c r="AB76" i="5"/>
  <c r="AD76" i="5"/>
  <c r="AC47" i="5"/>
  <c r="AC71" i="5"/>
  <c r="AB71" i="5"/>
  <c r="AD71" i="5"/>
  <c r="AB107" i="4"/>
  <c r="AB133" i="4"/>
  <c r="AB139" i="4" s="1"/>
  <c r="AE105" i="3"/>
  <c r="AB174" i="5"/>
  <c r="AD17" i="5"/>
  <c r="AB105" i="5"/>
  <c r="AC24" i="5"/>
  <c r="AC96" i="5"/>
  <c r="AC112" i="5"/>
  <c r="AB183" i="5"/>
  <c r="AD183" i="5"/>
  <c r="AB198" i="5"/>
  <c r="AD198" i="5"/>
  <c r="AC205" i="5"/>
  <c r="AB24" i="5"/>
  <c r="AD24" i="5"/>
  <c r="AB55" i="5"/>
  <c r="AD55" i="5"/>
  <c r="AB129" i="5"/>
  <c r="AD129" i="5"/>
  <c r="AC136" i="5"/>
  <c r="AB143" i="5"/>
  <c r="AD143" i="5"/>
  <c r="AB158" i="5"/>
  <c r="AD158" i="5"/>
  <c r="AC163" i="5"/>
  <c r="AB169" i="5"/>
  <c r="AD169" i="5"/>
  <c r="AB96" i="5"/>
  <c r="AD96" i="5"/>
  <c r="AB112" i="5"/>
  <c r="AD112" i="5"/>
  <c r="AC119" i="5"/>
  <c r="AC150" i="5"/>
  <c r="AB40" i="5"/>
  <c r="AC133" i="4"/>
  <c r="AC139" i="4" s="1"/>
  <c r="AF148" i="2"/>
  <c r="AB136" i="2"/>
  <c r="AB142" i="2" s="1"/>
  <c r="AC40" i="5"/>
  <c r="AB47" i="5"/>
  <c r="AD47" i="5"/>
  <c r="AC55" i="5"/>
  <c r="AC76" i="5"/>
  <c r="AB83" i="5"/>
  <c r="AD83" i="5"/>
  <c r="AC191" i="5"/>
  <c r="AD197" i="1"/>
  <c r="AB188" i="1"/>
  <c r="AB89" i="5"/>
  <c r="AD89" i="5"/>
  <c r="AB216" i="5"/>
  <c r="AD107" i="4"/>
  <c r="AD133" i="4"/>
  <c r="AD139" i="4" s="1"/>
  <c r="AD174" i="5"/>
  <c r="AC33" i="3"/>
  <c r="AC58" i="5"/>
  <c r="AC63" i="5" s="1"/>
  <c r="AC101" i="3"/>
  <c r="AB58" i="5"/>
  <c r="AB220" i="5" s="1"/>
  <c r="AC109" i="3"/>
  <c r="AB101" i="3"/>
  <c r="AB106" i="3" s="1"/>
  <c r="AB112" i="3"/>
  <c r="AD112" i="3"/>
  <c r="AB61" i="5"/>
  <c r="AD61" i="5"/>
  <c r="AD223" i="5" s="1"/>
  <c r="AD33" i="3"/>
  <c r="AD58" i="5"/>
  <c r="AD220" i="5" s="1"/>
  <c r="AD101" i="3"/>
  <c r="AD106" i="3" s="1"/>
  <c r="AB109" i="3"/>
  <c r="AB114" i="3" s="1"/>
  <c r="AD109" i="3"/>
  <c r="AC104" i="3"/>
  <c r="AC112" i="3"/>
  <c r="AD216" i="5"/>
  <c r="AD136" i="2"/>
  <c r="AD142" i="2" s="1"/>
  <c r="AC136" i="2"/>
  <c r="AC142" i="2" s="1"/>
  <c r="AC216" i="5"/>
  <c r="AB172" i="5"/>
  <c r="AD172" i="5"/>
  <c r="AB197" i="1"/>
  <c r="AC14" i="5"/>
  <c r="AC223" i="5" s="1"/>
  <c r="AB215" i="5"/>
  <c r="AB224" i="5"/>
  <c r="AC215" i="5"/>
  <c r="AC224" i="5"/>
  <c r="AD186" i="1"/>
  <c r="AD17" i="1"/>
  <c r="AC17" i="1"/>
  <c r="AC186" i="1"/>
  <c r="AB186" i="1"/>
  <c r="AB17" i="1"/>
  <c r="AB195" i="1"/>
  <c r="AD195" i="1"/>
  <c r="AC12" i="5"/>
  <c r="AC172" i="5"/>
  <c r="AD188" i="1"/>
  <c r="AC188" i="1"/>
  <c r="AB14" i="5"/>
  <c r="AD215" i="5"/>
  <c r="AD224" i="5"/>
  <c r="AC200" i="1"/>
  <c r="AB119" i="5"/>
  <c r="AD119" i="5"/>
  <c r="AC129" i="5"/>
  <c r="AB136" i="5"/>
  <c r="AD136" i="5"/>
  <c r="AC143" i="5"/>
  <c r="AB150" i="5"/>
  <c r="AD150" i="5"/>
  <c r="AC158" i="5"/>
  <c r="AB163" i="5"/>
  <c r="AD163" i="5"/>
  <c r="AC169" i="5"/>
  <c r="AC183" i="5"/>
  <c r="AB191" i="5"/>
  <c r="AD191" i="5"/>
  <c r="AC198" i="5"/>
  <c r="AB205" i="5"/>
  <c r="AD205" i="5"/>
  <c r="AC89" i="5"/>
  <c r="AF105" i="3"/>
  <c r="AF62" i="5"/>
  <c r="AE62" i="5"/>
  <c r="AE15" i="5"/>
  <c r="AE190" i="1"/>
  <c r="AF15" i="5"/>
  <c r="AF190" i="1"/>
  <c r="AE148" i="2"/>
  <c r="AG148" i="2"/>
  <c r="AG32" i="3"/>
  <c r="AG153" i="1"/>
  <c r="AG175" i="5" s="1"/>
  <c r="AG15" i="1"/>
  <c r="AC114" i="3" l="1"/>
  <c r="AD114" i="3"/>
  <c r="AB192" i="1"/>
  <c r="AC176" i="5"/>
  <c r="AB176" i="5"/>
  <c r="AB223" i="5"/>
  <c r="AD176" i="5"/>
  <c r="AD213" i="5"/>
  <c r="AD210" i="5"/>
  <c r="AB200" i="1"/>
  <c r="AD200" i="1"/>
  <c r="AF224" i="5"/>
  <c r="AD226" i="5"/>
  <c r="AE224" i="5"/>
  <c r="AC17" i="5"/>
  <c r="AC213" i="5"/>
  <c r="AB213" i="5"/>
  <c r="AC220" i="5"/>
  <c r="AB210" i="5"/>
  <c r="AC210" i="5"/>
  <c r="AD63" i="5"/>
  <c r="AC106" i="3"/>
  <c r="AB63" i="5"/>
  <c r="AC192" i="1"/>
  <c r="AD192" i="1"/>
  <c r="AB17" i="5"/>
  <c r="AE215" i="5"/>
  <c r="AF215" i="5"/>
  <c r="AG113" i="3"/>
  <c r="AG62" i="5"/>
  <c r="AG105" i="3"/>
  <c r="AG198" i="1"/>
  <c r="AG190" i="1"/>
  <c r="AG15" i="5"/>
  <c r="AG32" i="5"/>
  <c r="AG203" i="5"/>
  <c r="AF203" i="5"/>
  <c r="AE203" i="5"/>
  <c r="AF196" i="5"/>
  <c r="AE196" i="5"/>
  <c r="AG195" i="5"/>
  <c r="AF195" i="5"/>
  <c r="AE195" i="5"/>
  <c r="AG187" i="5"/>
  <c r="AF187" i="5"/>
  <c r="AE187" i="5"/>
  <c r="AG181" i="5"/>
  <c r="AF181" i="5"/>
  <c r="AE181" i="5"/>
  <c r="AG167" i="5"/>
  <c r="AF167" i="5"/>
  <c r="AE167" i="5"/>
  <c r="AG162" i="5"/>
  <c r="AF162" i="5"/>
  <c r="AE162" i="5"/>
  <c r="AG155" i="5"/>
  <c r="AF155" i="5"/>
  <c r="AE155" i="5"/>
  <c r="AG148" i="5"/>
  <c r="AF148" i="5"/>
  <c r="AE148" i="5"/>
  <c r="AG141" i="5"/>
  <c r="AF141" i="5"/>
  <c r="AE141" i="5"/>
  <c r="AG134" i="5"/>
  <c r="AF134" i="5"/>
  <c r="AE134" i="5"/>
  <c r="AF126" i="5"/>
  <c r="AE126" i="5"/>
  <c r="AG125" i="5"/>
  <c r="AG117" i="5"/>
  <c r="AF117" i="5"/>
  <c r="AE117" i="5"/>
  <c r="AF110" i="5"/>
  <c r="AE110" i="5"/>
  <c r="AG109" i="5"/>
  <c r="AG221" i="5" s="1"/>
  <c r="AG104" i="5"/>
  <c r="AG105" i="5" s="1"/>
  <c r="AF104" i="5"/>
  <c r="AF105" i="5" s="1"/>
  <c r="AE104" i="5"/>
  <c r="AE105" i="5" s="1"/>
  <c r="AG94" i="5"/>
  <c r="AF94" i="5"/>
  <c r="AE94" i="5"/>
  <c r="AG87" i="5"/>
  <c r="AF87" i="5"/>
  <c r="AE87" i="5"/>
  <c r="AG81" i="5"/>
  <c r="AF81" i="5"/>
  <c r="AE81" i="5"/>
  <c r="AH81" i="5"/>
  <c r="AG74" i="5"/>
  <c r="AF74" i="5"/>
  <c r="AE74" i="5"/>
  <c r="AG69" i="5"/>
  <c r="AF69" i="5"/>
  <c r="AE69" i="5"/>
  <c r="AG52" i="5"/>
  <c r="AF52" i="5"/>
  <c r="AE52" i="5"/>
  <c r="AG45" i="5"/>
  <c r="AF45" i="5"/>
  <c r="AE45" i="5"/>
  <c r="AG38" i="5"/>
  <c r="AF38" i="5"/>
  <c r="AE38" i="5"/>
  <c r="AG22" i="5"/>
  <c r="AF22" i="5"/>
  <c r="AE22" i="5"/>
  <c r="AE105" i="4"/>
  <c r="AE135" i="4" s="1"/>
  <c r="AE31" i="3"/>
  <c r="AE112" i="3" s="1"/>
  <c r="AE105" i="2"/>
  <c r="AE117" i="2"/>
  <c r="AE152" i="1"/>
  <c r="AE14" i="1"/>
  <c r="AE197" i="1" s="1"/>
  <c r="AF105" i="4"/>
  <c r="AF135" i="4" s="1"/>
  <c r="AF31" i="3"/>
  <c r="AF112" i="3" s="1"/>
  <c r="AF117" i="2"/>
  <c r="AF105" i="2"/>
  <c r="AF152" i="1"/>
  <c r="AF14" i="1"/>
  <c r="AF197" i="1" s="1"/>
  <c r="AG70" i="4"/>
  <c r="AG105" i="4"/>
  <c r="AG121" i="4"/>
  <c r="AG123" i="4" s="1"/>
  <c r="AG54" i="4"/>
  <c r="AG144" i="4" s="1"/>
  <c r="AG13" i="4"/>
  <c r="AG14" i="4" s="1"/>
  <c r="AG31" i="3"/>
  <c r="AG112" i="3" s="1"/>
  <c r="AG117" i="2"/>
  <c r="AH117" i="2"/>
  <c r="AG105" i="2"/>
  <c r="AH105" i="2"/>
  <c r="AG152" i="1"/>
  <c r="AG14" i="1"/>
  <c r="AG197" i="1" s="1"/>
  <c r="AF138" i="2" l="1"/>
  <c r="AG138" i="2"/>
  <c r="AE174" i="5"/>
  <c r="AB226" i="5"/>
  <c r="AD217" i="5"/>
  <c r="AG120" i="2"/>
  <c r="AF120" i="2"/>
  <c r="AG146" i="4"/>
  <c r="AE120" i="2"/>
  <c r="AC226" i="5"/>
  <c r="AG174" i="5"/>
  <c r="AB217" i="5"/>
  <c r="AC217" i="5"/>
  <c r="AG104" i="3"/>
  <c r="AE138" i="2"/>
  <c r="AE211" i="5"/>
  <c r="AF211" i="5"/>
  <c r="AG56" i="4"/>
  <c r="AG110" i="5"/>
  <c r="AG135" i="4"/>
  <c r="AG71" i="4"/>
  <c r="AG126" i="5"/>
  <c r="AG196" i="5"/>
  <c r="AF104" i="3"/>
  <c r="AE104" i="3"/>
  <c r="AF61" i="5"/>
  <c r="AE61" i="5"/>
  <c r="AG61" i="5"/>
  <c r="AE188" i="5"/>
  <c r="AG188" i="5"/>
  <c r="AF174" i="5"/>
  <c r="AF188" i="5"/>
  <c r="AF188" i="1"/>
  <c r="AE188" i="1"/>
  <c r="AF14" i="5"/>
  <c r="AG188" i="1"/>
  <c r="AE14" i="5"/>
  <c r="AG14" i="5"/>
  <c r="AG215" i="5"/>
  <c r="AG224" i="5"/>
  <c r="AG211" i="5"/>
  <c r="AH134" i="4"/>
  <c r="AM134" i="4"/>
  <c r="AM135" i="4"/>
  <c r="AN134" i="4"/>
  <c r="AI134" i="4"/>
  <c r="AG137" i="2"/>
  <c r="AF137" i="2"/>
  <c r="AH137" i="2"/>
  <c r="AG190" i="5"/>
  <c r="AF190" i="5"/>
  <c r="AE190" i="5"/>
  <c r="AG88" i="5"/>
  <c r="AG89" i="5" s="1"/>
  <c r="AF88" i="5"/>
  <c r="AF89" i="5" s="1"/>
  <c r="AE88" i="5"/>
  <c r="AE89" i="5" s="1"/>
  <c r="AG53" i="5"/>
  <c r="AG214" i="5" s="1"/>
  <c r="AF53" i="5"/>
  <c r="AF214" i="5" s="1"/>
  <c r="AE53" i="5"/>
  <c r="AE214" i="5" s="1"/>
  <c r="AG138" i="4"/>
  <c r="AF138" i="4"/>
  <c r="AE138" i="4"/>
  <c r="AG141" i="2"/>
  <c r="AF141" i="2"/>
  <c r="AE141" i="2"/>
  <c r="AG139" i="2"/>
  <c r="AF139" i="2"/>
  <c r="AE139" i="2"/>
  <c r="AG191" i="1"/>
  <c r="AF191" i="1"/>
  <c r="AE191" i="1"/>
  <c r="AG189" i="1"/>
  <c r="AF189" i="1"/>
  <c r="AE189" i="1"/>
  <c r="AG201" i="5"/>
  <c r="AG205" i="5" s="1"/>
  <c r="AF201" i="5"/>
  <c r="AF205" i="5" s="1"/>
  <c r="AE201" i="5"/>
  <c r="AE205" i="5" s="1"/>
  <c r="AG194" i="5"/>
  <c r="AF194" i="5"/>
  <c r="AF198" i="5" s="1"/>
  <c r="AE194" i="5"/>
  <c r="AE198" i="5" s="1"/>
  <c r="AG186" i="5"/>
  <c r="AF186" i="5"/>
  <c r="AE186" i="5"/>
  <c r="AG179" i="5"/>
  <c r="AG183" i="5" s="1"/>
  <c r="AF179" i="5"/>
  <c r="AF183" i="5" s="1"/>
  <c r="AE179" i="5"/>
  <c r="AE183" i="5" s="1"/>
  <c r="AG165" i="5"/>
  <c r="AG169" i="5" s="1"/>
  <c r="AF165" i="5"/>
  <c r="AF169" i="5" s="1"/>
  <c r="AE165" i="5"/>
  <c r="AE169" i="5" s="1"/>
  <c r="AG160" i="5"/>
  <c r="AG163" i="5" s="1"/>
  <c r="AF160" i="5"/>
  <c r="AF163" i="5" s="1"/>
  <c r="AE160" i="5"/>
  <c r="AE163" i="5" s="1"/>
  <c r="AG153" i="5"/>
  <c r="AG158" i="5" s="1"/>
  <c r="AF153" i="5"/>
  <c r="AF158" i="5" s="1"/>
  <c r="AE153" i="5"/>
  <c r="AE158" i="5" s="1"/>
  <c r="AG146" i="5"/>
  <c r="AG150" i="5" s="1"/>
  <c r="AF146" i="5"/>
  <c r="AF150" i="5" s="1"/>
  <c r="AE146" i="5"/>
  <c r="AE150" i="5" s="1"/>
  <c r="AG139" i="5"/>
  <c r="AG143" i="5" s="1"/>
  <c r="AF139" i="5"/>
  <c r="AF143" i="5" s="1"/>
  <c r="AE139" i="5"/>
  <c r="AE143" i="5" s="1"/>
  <c r="AG132" i="5"/>
  <c r="AG136" i="5" s="1"/>
  <c r="AF132" i="5"/>
  <c r="AF136" i="5" s="1"/>
  <c r="AE132" i="5"/>
  <c r="AE136" i="5" s="1"/>
  <c r="AG124" i="5"/>
  <c r="AF124" i="5"/>
  <c r="AF129" i="5" s="1"/>
  <c r="AE124" i="5"/>
  <c r="AE129" i="5" s="1"/>
  <c r="AG115" i="5"/>
  <c r="AG119" i="5" s="1"/>
  <c r="AF115" i="5"/>
  <c r="AF119" i="5" s="1"/>
  <c r="AE115" i="5"/>
  <c r="AE119" i="5" s="1"/>
  <c r="AG108" i="5"/>
  <c r="AF108" i="5"/>
  <c r="AF112" i="5" s="1"/>
  <c r="AE108" i="5"/>
  <c r="AE112" i="5" s="1"/>
  <c r="AG98" i="5"/>
  <c r="AG101" i="5" s="1"/>
  <c r="AF98" i="5"/>
  <c r="AF101" i="5" s="1"/>
  <c r="AE98" i="5"/>
  <c r="AE101" i="5" s="1"/>
  <c r="AG92" i="5"/>
  <c r="AG96" i="5" s="1"/>
  <c r="AF92" i="5"/>
  <c r="AF96" i="5" s="1"/>
  <c r="AE92" i="5"/>
  <c r="AE96" i="5" s="1"/>
  <c r="AG79" i="5"/>
  <c r="AG83" i="5" s="1"/>
  <c r="AF79" i="5"/>
  <c r="AF83" i="5" s="1"/>
  <c r="AE79" i="5"/>
  <c r="AE83" i="5" s="1"/>
  <c r="AG73" i="5"/>
  <c r="AG76" i="5" s="1"/>
  <c r="AF73" i="5"/>
  <c r="AF76" i="5" s="1"/>
  <c r="AE73" i="5"/>
  <c r="AE76" i="5" s="1"/>
  <c r="AG66" i="5"/>
  <c r="AG71" i="5" s="1"/>
  <c r="AF66" i="5"/>
  <c r="AF71" i="5" s="1"/>
  <c r="AE66" i="5"/>
  <c r="AE71" i="5" s="1"/>
  <c r="AG50" i="5"/>
  <c r="AF50" i="5"/>
  <c r="AE50" i="5"/>
  <c r="AG43" i="5"/>
  <c r="AG47" i="5" s="1"/>
  <c r="AF43" i="5"/>
  <c r="AF47" i="5" s="1"/>
  <c r="AE43" i="5"/>
  <c r="AE47" i="5" s="1"/>
  <c r="AG36" i="5"/>
  <c r="AG40" i="5" s="1"/>
  <c r="AF36" i="5"/>
  <c r="AF40" i="5" s="1"/>
  <c r="AE36" i="5"/>
  <c r="AE40" i="5" s="1"/>
  <c r="AG31" i="5"/>
  <c r="AG33" i="5" s="1"/>
  <c r="AF31" i="5"/>
  <c r="AF33" i="5" s="1"/>
  <c r="AE31" i="5"/>
  <c r="AE33" i="5" s="1"/>
  <c r="AG20" i="5"/>
  <c r="AG24" i="5" s="1"/>
  <c r="AF20" i="5"/>
  <c r="AF24" i="5" s="1"/>
  <c r="AE20" i="5"/>
  <c r="AE24" i="5" s="1"/>
  <c r="AE103" i="4"/>
  <c r="AE107" i="4" s="1"/>
  <c r="AE86" i="3"/>
  <c r="AE28" i="3"/>
  <c r="AE58" i="5" s="1"/>
  <c r="AE103" i="2"/>
  <c r="AE106" i="2" s="1"/>
  <c r="AE150" i="1"/>
  <c r="AE154" i="1" s="1"/>
  <c r="AE12" i="1"/>
  <c r="AF103" i="4"/>
  <c r="AF28" i="3"/>
  <c r="AF86" i="3"/>
  <c r="AF103" i="2"/>
  <c r="AF150" i="1"/>
  <c r="AF154" i="1" s="1"/>
  <c r="AF12" i="1"/>
  <c r="AF12" i="5" s="1"/>
  <c r="AF55" i="5" l="1"/>
  <c r="AG55" i="5"/>
  <c r="AE55" i="5"/>
  <c r="AE223" i="5"/>
  <c r="AE191" i="5"/>
  <c r="AG129" i="5"/>
  <c r="AG191" i="5"/>
  <c r="AG198" i="5"/>
  <c r="AF213" i="5"/>
  <c r="AE213" i="5"/>
  <c r="AE63" i="5"/>
  <c r="AG223" i="5"/>
  <c r="AG112" i="5"/>
  <c r="AG213" i="5"/>
  <c r="AE133" i="4"/>
  <c r="AE139" i="4" s="1"/>
  <c r="AF191" i="5"/>
  <c r="AF223" i="5"/>
  <c r="AE186" i="1"/>
  <c r="AE192" i="1" s="1"/>
  <c r="AF133" i="4"/>
  <c r="AF139" i="4" s="1"/>
  <c r="AF107" i="4"/>
  <c r="AE101" i="3"/>
  <c r="AE106" i="3" s="1"/>
  <c r="AE109" i="3"/>
  <c r="AE114" i="3" s="1"/>
  <c r="AE33" i="3"/>
  <c r="AF101" i="3"/>
  <c r="AF106" i="3" s="1"/>
  <c r="AF33" i="3"/>
  <c r="AF109" i="3"/>
  <c r="AF114" i="3" s="1"/>
  <c r="AF58" i="5"/>
  <c r="AF63" i="5" s="1"/>
  <c r="AE216" i="5"/>
  <c r="AG216" i="5"/>
  <c r="AF136" i="2"/>
  <c r="AF142" i="2" s="1"/>
  <c r="AF106" i="2"/>
  <c r="AE136" i="2"/>
  <c r="AE142" i="2" s="1"/>
  <c r="AE172" i="5"/>
  <c r="AE176" i="5" s="1"/>
  <c r="AF186" i="1"/>
  <c r="AF192" i="1" s="1"/>
  <c r="AF17" i="1"/>
  <c r="AF195" i="1"/>
  <c r="AE195" i="1"/>
  <c r="AE17" i="1"/>
  <c r="AE12" i="5"/>
  <c r="AE17" i="5" s="1"/>
  <c r="AF172" i="5"/>
  <c r="AF176" i="5" s="1"/>
  <c r="AF216" i="5"/>
  <c r="AF17" i="5"/>
  <c r="AG103" i="4"/>
  <c r="AG86" i="3"/>
  <c r="AG28" i="3"/>
  <c r="AG103" i="2"/>
  <c r="AG150" i="1"/>
  <c r="AG12" i="1"/>
  <c r="AF200" i="1" l="1"/>
  <c r="AE200" i="1"/>
  <c r="AE210" i="5"/>
  <c r="AE217" i="5" s="1"/>
  <c r="AF210" i="5"/>
  <c r="AF217" i="5" s="1"/>
  <c r="AF220" i="5"/>
  <c r="AG133" i="4"/>
  <c r="AG139" i="4" s="1"/>
  <c r="AG107" i="4"/>
  <c r="AG101" i="3"/>
  <c r="AG106" i="3" s="1"/>
  <c r="AG109" i="3"/>
  <c r="AG114" i="3" s="1"/>
  <c r="AG33" i="3"/>
  <c r="AG58" i="5"/>
  <c r="AG63" i="5" s="1"/>
  <c r="AG136" i="2"/>
  <c r="AG142" i="2" s="1"/>
  <c r="AG106" i="2"/>
  <c r="AE220" i="5"/>
  <c r="AG186" i="1"/>
  <c r="AG192" i="1" s="1"/>
  <c r="AG195" i="1"/>
  <c r="AG17" i="1"/>
  <c r="AG12" i="5"/>
  <c r="AG154" i="1"/>
  <c r="AG172" i="5"/>
  <c r="AG176" i="5" s="1"/>
  <c r="AQ198" i="1"/>
  <c r="AR198" i="1"/>
  <c r="AR197" i="1"/>
  <c r="AS198" i="1"/>
  <c r="AS197" i="1"/>
  <c r="AT198" i="1"/>
  <c r="AU198" i="1"/>
  <c r="AV197" i="1"/>
  <c r="AW197" i="1"/>
  <c r="AE226" i="5" l="1"/>
  <c r="AF226" i="5"/>
  <c r="AG200" i="1"/>
  <c r="AG220" i="5"/>
  <c r="AG210" i="5"/>
  <c r="AG217" i="5" s="1"/>
  <c r="AG17" i="5"/>
  <c r="AM77" i="1"/>
  <c r="AG226" i="5" l="1"/>
  <c r="AH13" i="4"/>
  <c r="AH14" i="4" s="1"/>
  <c r="AV124" i="5" l="1"/>
  <c r="AU124" i="5"/>
  <c r="AT124" i="5"/>
  <c r="AS124" i="5"/>
  <c r="AR124" i="5"/>
  <c r="AQ124" i="5"/>
  <c r="AW12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S202" i="5"/>
  <c r="AR202" i="5"/>
  <c r="AQ202" i="5"/>
  <c r="AP202" i="5"/>
  <c r="AO202" i="5"/>
  <c r="AN202" i="5"/>
  <c r="AM202" i="5"/>
  <c r="AL202" i="5"/>
  <c r="AK202" i="5"/>
  <c r="AJ202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90" i="5"/>
  <c r="AH189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H205" i="5" l="1"/>
  <c r="AL205" i="5"/>
  <c r="AP205" i="5"/>
  <c r="AT205" i="5"/>
  <c r="AK205" i="5"/>
  <c r="AO205" i="5"/>
  <c r="AS205" i="5"/>
  <c r="AW205" i="5"/>
  <c r="AJ205" i="5"/>
  <c r="AN205" i="5"/>
  <c r="AR205" i="5"/>
  <c r="AV205" i="5"/>
  <c r="AI205" i="5"/>
  <c r="AM205" i="5"/>
  <c r="AQ205" i="5"/>
  <c r="AU205" i="5"/>
  <c r="AJ198" i="5"/>
  <c r="AL198" i="5"/>
  <c r="AN198" i="5"/>
  <c r="AP198" i="5"/>
  <c r="AR198" i="5"/>
  <c r="AT198" i="5"/>
  <c r="AV198" i="5"/>
  <c r="AK191" i="5"/>
  <c r="AM191" i="5"/>
  <c r="AO191" i="5"/>
  <c r="AQ191" i="5"/>
  <c r="AS191" i="5"/>
  <c r="AU191" i="5"/>
  <c r="AW191" i="5"/>
  <c r="AK198" i="5"/>
  <c r="AM198" i="5"/>
  <c r="AO198" i="5"/>
  <c r="AQ198" i="5"/>
  <c r="AS198" i="5"/>
  <c r="AU198" i="5"/>
  <c r="AJ191" i="5"/>
  <c r="AL191" i="5"/>
  <c r="AN191" i="5"/>
  <c r="AP191" i="5"/>
  <c r="AR191" i="5"/>
  <c r="AT191" i="5"/>
  <c r="AV191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T180" i="5"/>
  <c r="AS180" i="5"/>
  <c r="AR180" i="5"/>
  <c r="AQ180" i="5"/>
  <c r="AP180" i="5"/>
  <c r="AO180" i="5"/>
  <c r="AN180" i="5"/>
  <c r="AM180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W175" i="5"/>
  <c r="AV175" i="5"/>
  <c r="AU175" i="5"/>
  <c r="AT175" i="5"/>
  <c r="AS175" i="5"/>
  <c r="AR175" i="5"/>
  <c r="AQ175" i="5"/>
  <c r="AP175" i="5"/>
  <c r="AO175" i="5"/>
  <c r="AN175" i="5"/>
  <c r="AM175" i="5"/>
  <c r="AW174" i="5"/>
  <c r="AV174" i="5"/>
  <c r="AU174" i="5"/>
  <c r="AT174" i="5"/>
  <c r="AS174" i="5"/>
  <c r="AR174" i="5"/>
  <c r="AQ174" i="5"/>
  <c r="AP174" i="5"/>
  <c r="AO174" i="5"/>
  <c r="AN174" i="5"/>
  <c r="AM174" i="5"/>
  <c r="AW173" i="5"/>
  <c r="AV173" i="5"/>
  <c r="AU173" i="5"/>
  <c r="AT173" i="5"/>
  <c r="AS173" i="5"/>
  <c r="AR173" i="5"/>
  <c r="AQ173" i="5"/>
  <c r="AP173" i="5"/>
  <c r="AO173" i="5"/>
  <c r="AN173" i="5"/>
  <c r="AM173" i="5"/>
  <c r="AW172" i="5"/>
  <c r="AV172" i="5"/>
  <c r="AU172" i="5"/>
  <c r="AT172" i="5"/>
  <c r="AS172" i="5"/>
  <c r="AR172" i="5"/>
  <c r="AQ172" i="5"/>
  <c r="AP172" i="5"/>
  <c r="AO172" i="5"/>
  <c r="AN172" i="5"/>
  <c r="AM172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H162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W156" i="5"/>
  <c r="AV156" i="5"/>
  <c r="AU156" i="5"/>
  <c r="AT156" i="5"/>
  <c r="AS156" i="5"/>
  <c r="AR156" i="5"/>
  <c r="AQ156" i="5"/>
  <c r="AP156" i="5"/>
  <c r="AO156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9" i="5"/>
  <c r="AH148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2" i="5"/>
  <c r="AH141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H121" i="1"/>
  <c r="AQ135" i="5"/>
  <c r="AP135" i="5"/>
  <c r="AO135" i="5"/>
  <c r="AN135" i="5"/>
  <c r="AM135" i="5"/>
  <c r="AL135" i="5"/>
  <c r="AK135" i="5"/>
  <c r="AJ135" i="5"/>
  <c r="AI135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5" i="5"/>
  <c r="AH134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H70" i="4"/>
  <c r="AH126" i="5" s="1"/>
  <c r="AI20" i="5"/>
  <c r="AI20" i="4"/>
  <c r="AJ124" i="5"/>
  <c r="AI124" i="5"/>
  <c r="AH124" i="5"/>
  <c r="AW129" i="5" l="1"/>
  <c r="AR129" i="5"/>
  <c r="AV129" i="5"/>
  <c r="AK169" i="5"/>
  <c r="AO169" i="5"/>
  <c r="AS169" i="5"/>
  <c r="AW169" i="5"/>
  <c r="AL169" i="5"/>
  <c r="AP169" i="5"/>
  <c r="AT169" i="5"/>
  <c r="AM169" i="5"/>
  <c r="AQ169" i="5"/>
  <c r="AU169" i="5"/>
  <c r="AJ169" i="5"/>
  <c r="AN169" i="5"/>
  <c r="AR169" i="5"/>
  <c r="AV169" i="5"/>
  <c r="AT129" i="5"/>
  <c r="AR136" i="5"/>
  <c r="AI163" i="5"/>
  <c r="AK163" i="5"/>
  <c r="AM163" i="5"/>
  <c r="AO163" i="5"/>
  <c r="AQ163" i="5"/>
  <c r="AS163" i="5"/>
  <c r="AU163" i="5"/>
  <c r="AW163" i="5"/>
  <c r="AJ163" i="5"/>
  <c r="AL163" i="5"/>
  <c r="AN163" i="5"/>
  <c r="AP163" i="5"/>
  <c r="AR163" i="5"/>
  <c r="AT163" i="5"/>
  <c r="AV163" i="5"/>
  <c r="AH163" i="5"/>
  <c r="AI143" i="5"/>
  <c r="AK143" i="5"/>
  <c r="AM143" i="5"/>
  <c r="AO143" i="5"/>
  <c r="AQ143" i="5"/>
  <c r="AS143" i="5"/>
  <c r="AU143" i="5"/>
  <c r="AI158" i="5"/>
  <c r="AK158" i="5"/>
  <c r="AM158" i="5"/>
  <c r="AO158" i="5"/>
  <c r="AQ158" i="5"/>
  <c r="AS158" i="5"/>
  <c r="AU158" i="5"/>
  <c r="AN176" i="5"/>
  <c r="AP176" i="5"/>
  <c r="AR176" i="5"/>
  <c r="AT176" i="5"/>
  <c r="AV176" i="5"/>
  <c r="AI183" i="5"/>
  <c r="AK183" i="5"/>
  <c r="AM183" i="5"/>
  <c r="AO183" i="5"/>
  <c r="AQ183" i="5"/>
  <c r="AS183" i="5"/>
  <c r="AU183" i="5"/>
  <c r="AH129" i="5"/>
  <c r="AJ129" i="5"/>
  <c r="AI136" i="5"/>
  <c r="AK136" i="5"/>
  <c r="AM136" i="5"/>
  <c r="AO136" i="5"/>
  <c r="AQ136" i="5"/>
  <c r="AS136" i="5"/>
  <c r="AU136" i="5"/>
  <c r="AW136" i="5"/>
  <c r="AH136" i="5"/>
  <c r="AJ136" i="5"/>
  <c r="AL136" i="5"/>
  <c r="AN136" i="5"/>
  <c r="AH143" i="5"/>
  <c r="AJ143" i="5"/>
  <c r="AL143" i="5"/>
  <c r="AN143" i="5"/>
  <c r="AP143" i="5"/>
  <c r="AR143" i="5"/>
  <c r="AT143" i="5"/>
  <c r="AV143" i="5"/>
  <c r="AH150" i="5"/>
  <c r="AJ150" i="5"/>
  <c r="AL150" i="5"/>
  <c r="AN150" i="5"/>
  <c r="AP150" i="5"/>
  <c r="AR150" i="5"/>
  <c r="AT150" i="5"/>
  <c r="AV150" i="5"/>
  <c r="AH158" i="5"/>
  <c r="AJ158" i="5"/>
  <c r="AL158" i="5"/>
  <c r="AN158" i="5"/>
  <c r="AP158" i="5"/>
  <c r="AR158" i="5"/>
  <c r="AT158" i="5"/>
  <c r="AV158" i="5"/>
  <c r="AM176" i="5"/>
  <c r="AO176" i="5"/>
  <c r="AQ176" i="5"/>
  <c r="AS176" i="5"/>
  <c r="AU176" i="5"/>
  <c r="AW176" i="5"/>
  <c r="AH183" i="5"/>
  <c r="AJ183" i="5"/>
  <c r="AL183" i="5"/>
  <c r="AN183" i="5"/>
  <c r="AP183" i="5"/>
  <c r="AR183" i="5"/>
  <c r="AT183" i="5"/>
  <c r="AV183" i="5"/>
  <c r="AP136" i="5"/>
  <c r="AI150" i="5"/>
  <c r="AK150" i="5"/>
  <c r="AM150" i="5"/>
  <c r="AO150" i="5"/>
  <c r="AQ150" i="5"/>
  <c r="AS150" i="5"/>
  <c r="AU150" i="5"/>
  <c r="AW150" i="5"/>
  <c r="AT136" i="5"/>
  <c r="AV136" i="5"/>
  <c r="AW143" i="5"/>
  <c r="AQ129" i="5"/>
  <c r="AS129" i="5"/>
  <c r="AU129" i="5"/>
  <c r="AM118" i="5"/>
  <c r="AL118" i="5"/>
  <c r="AK118" i="5"/>
  <c r="AW118" i="5"/>
  <c r="AV118" i="5"/>
  <c r="AU118" i="5"/>
  <c r="AT118" i="5"/>
  <c r="AS118" i="5"/>
  <c r="AR118" i="5"/>
  <c r="AQ118" i="5"/>
  <c r="AP118" i="5"/>
  <c r="AO118" i="5"/>
  <c r="AN118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W116" i="5"/>
  <c r="AV116" i="5"/>
  <c r="AU116" i="5"/>
  <c r="AT116" i="5"/>
  <c r="AS116" i="5"/>
  <c r="AR116" i="5"/>
  <c r="AQ116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J221" i="5" s="1"/>
  <c r="AI109" i="5"/>
  <c r="AI221" i="5" s="1"/>
  <c r="AH109" i="5"/>
  <c r="AH221" i="5" s="1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W107" i="5"/>
  <c r="AN99" i="5"/>
  <c r="AM99" i="5"/>
  <c r="AL99" i="5"/>
  <c r="AK99" i="5"/>
  <c r="AJ99" i="5"/>
  <c r="AW98" i="5"/>
  <c r="AW101" i="5" s="1"/>
  <c r="AV98" i="5"/>
  <c r="AV101" i="5" s="1"/>
  <c r="AU98" i="5"/>
  <c r="AU101" i="5" s="1"/>
  <c r="AT98" i="5"/>
  <c r="AT101" i="5" s="1"/>
  <c r="AS98" i="5"/>
  <c r="AS101" i="5" s="1"/>
  <c r="AR98" i="5"/>
  <c r="AR101" i="5" s="1"/>
  <c r="AQ98" i="5"/>
  <c r="AQ101" i="5" s="1"/>
  <c r="AP98" i="5"/>
  <c r="AP101" i="5" s="1"/>
  <c r="AO98" i="5"/>
  <c r="AO101" i="5" s="1"/>
  <c r="AN98" i="5"/>
  <c r="AM98" i="5"/>
  <c r="AL98" i="5"/>
  <c r="AK98" i="5"/>
  <c r="AJ98" i="5"/>
  <c r="AI98" i="5"/>
  <c r="AI101" i="5" s="1"/>
  <c r="AH98" i="5"/>
  <c r="AH101" i="5" s="1"/>
  <c r="AN104" i="5"/>
  <c r="AN105" i="5" s="1"/>
  <c r="AM104" i="5"/>
  <c r="AM105" i="5" s="1"/>
  <c r="AL104" i="5"/>
  <c r="AL105" i="5" s="1"/>
  <c r="AK104" i="5"/>
  <c r="AK105" i="5" s="1"/>
  <c r="AJ104" i="5"/>
  <c r="AJ105" i="5" s="1"/>
  <c r="AI104" i="5"/>
  <c r="AI105" i="5" s="1"/>
  <c r="AH104" i="5"/>
  <c r="AH105" i="5" s="1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I94" i="5"/>
  <c r="AM94" i="5"/>
  <c r="AL94" i="5"/>
  <c r="AK94" i="5"/>
  <c r="AJ94" i="5"/>
  <c r="AH94" i="5"/>
  <c r="AV93" i="5"/>
  <c r="AU93" i="5"/>
  <c r="AT93" i="5"/>
  <c r="AS93" i="5"/>
  <c r="AR93" i="5"/>
  <c r="AQ93" i="5"/>
  <c r="AP93" i="5"/>
  <c r="AO93" i="5"/>
  <c r="AN93" i="5"/>
  <c r="AM93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W88" i="5"/>
  <c r="AW216" i="5" s="1"/>
  <c r="AV88" i="5"/>
  <c r="AV216" i="5" s="1"/>
  <c r="AU88" i="5"/>
  <c r="AU216" i="5" s="1"/>
  <c r="AT88" i="5"/>
  <c r="AT216" i="5" s="1"/>
  <c r="AS88" i="5"/>
  <c r="AS216" i="5" s="1"/>
  <c r="AR88" i="5"/>
  <c r="AR216" i="5" s="1"/>
  <c r="AQ88" i="5"/>
  <c r="AQ216" i="5" s="1"/>
  <c r="AP88" i="5"/>
  <c r="AP216" i="5" s="1"/>
  <c r="AO88" i="5"/>
  <c r="AO216" i="5" s="1"/>
  <c r="AN88" i="5"/>
  <c r="AN216" i="5" s="1"/>
  <c r="AM88" i="5"/>
  <c r="AM216" i="5" s="1"/>
  <c r="AL88" i="5"/>
  <c r="AL216" i="5" s="1"/>
  <c r="AK88" i="5"/>
  <c r="AK216" i="5" s="1"/>
  <c r="AJ88" i="5"/>
  <c r="AJ216" i="5" s="1"/>
  <c r="AI88" i="5"/>
  <c r="AI216" i="5" s="1"/>
  <c r="AH88" i="5"/>
  <c r="AH216" i="5" s="1"/>
  <c r="AW87" i="5"/>
  <c r="AV87" i="5"/>
  <c r="AU87" i="5"/>
  <c r="AT87" i="5"/>
  <c r="AS87" i="5"/>
  <c r="AR87" i="5"/>
  <c r="AQ87" i="5"/>
  <c r="AP87" i="5"/>
  <c r="AO87" i="5"/>
  <c r="AN87" i="5"/>
  <c r="AL87" i="5"/>
  <c r="AK87" i="5"/>
  <c r="AJ87" i="5"/>
  <c r="AI87" i="5"/>
  <c r="AH87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W85" i="5"/>
  <c r="AV85" i="5"/>
  <c r="AU85" i="5"/>
  <c r="AT85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W80" i="5"/>
  <c r="AV80" i="5"/>
  <c r="AU80" i="5"/>
  <c r="AT80" i="5"/>
  <c r="AS80" i="5"/>
  <c r="AR80" i="5"/>
  <c r="AQ80" i="5"/>
  <c r="AP80" i="5"/>
  <c r="AO80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W62" i="5"/>
  <c r="AV62" i="5"/>
  <c r="AU62" i="5"/>
  <c r="AT62" i="5"/>
  <c r="AM62" i="5"/>
  <c r="AW61" i="5"/>
  <c r="AV61" i="5"/>
  <c r="AU61" i="5"/>
  <c r="AT61" i="5"/>
  <c r="AM61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W58" i="5"/>
  <c r="AV58" i="5"/>
  <c r="AU58" i="5"/>
  <c r="AT58" i="5"/>
  <c r="AM58" i="5"/>
  <c r="AW57" i="5"/>
  <c r="AV57" i="5"/>
  <c r="AU57" i="5"/>
  <c r="AT57" i="5"/>
  <c r="AS57" i="5"/>
  <c r="AR57" i="5"/>
  <c r="AQ57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W53" i="5"/>
  <c r="AW214" i="5" s="1"/>
  <c r="AV53" i="5"/>
  <c r="AV214" i="5" s="1"/>
  <c r="AU53" i="5"/>
  <c r="AU214" i="5" s="1"/>
  <c r="AT53" i="5"/>
  <c r="AT214" i="5" s="1"/>
  <c r="AS53" i="5"/>
  <c r="AS214" i="5" s="1"/>
  <c r="AR53" i="5"/>
  <c r="AR214" i="5" s="1"/>
  <c r="AQ53" i="5"/>
  <c r="AQ214" i="5" s="1"/>
  <c r="AP53" i="5"/>
  <c r="AP214" i="5" s="1"/>
  <c r="AO53" i="5"/>
  <c r="AO214" i="5" s="1"/>
  <c r="AN53" i="5"/>
  <c r="AN214" i="5" s="1"/>
  <c r="AM53" i="5"/>
  <c r="AM214" i="5" s="1"/>
  <c r="AL53" i="5"/>
  <c r="AL214" i="5" s="1"/>
  <c r="AK53" i="5"/>
  <c r="AK214" i="5" s="1"/>
  <c r="AJ53" i="5"/>
  <c r="AJ214" i="5" s="1"/>
  <c r="AI53" i="5"/>
  <c r="AI214" i="5" s="1"/>
  <c r="AH53" i="5"/>
  <c r="AH214" i="5" s="1"/>
  <c r="AV52" i="5"/>
  <c r="AW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W51" i="5"/>
  <c r="AV51" i="5"/>
  <c r="AU51" i="5"/>
  <c r="AT51" i="5"/>
  <c r="AS51" i="5"/>
  <c r="AR51" i="5"/>
  <c r="AQ51" i="5"/>
  <c r="AP51" i="5"/>
  <c r="AO51" i="5"/>
  <c r="AN51" i="5"/>
  <c r="AP76" i="5" l="1"/>
  <c r="AV76" i="5"/>
  <c r="AW119" i="5"/>
  <c r="AK76" i="5"/>
  <c r="AQ76" i="5"/>
  <c r="AW76" i="5"/>
  <c r="AL76" i="5"/>
  <c r="AR76" i="5"/>
  <c r="AM76" i="5"/>
  <c r="AS76" i="5"/>
  <c r="AH76" i="5"/>
  <c r="AN76" i="5"/>
  <c r="AT76" i="5"/>
  <c r="AO76" i="5"/>
  <c r="AU76" i="5"/>
  <c r="AJ76" i="5"/>
  <c r="AW209" i="5"/>
  <c r="AK101" i="5"/>
  <c r="AL101" i="5"/>
  <c r="AM101" i="5"/>
  <c r="AK112" i="5"/>
  <c r="AO112" i="5"/>
  <c r="AS112" i="5"/>
  <c r="AJ101" i="5"/>
  <c r="AN101" i="5"/>
  <c r="AL112" i="5"/>
  <c r="AP112" i="5"/>
  <c r="AT112" i="5"/>
  <c r="AM112" i="5"/>
  <c r="AQ112" i="5"/>
  <c r="AU112" i="5"/>
  <c r="AJ112" i="5"/>
  <c r="AN112" i="5"/>
  <c r="AR112" i="5"/>
  <c r="AV112" i="5"/>
  <c r="AW112" i="5"/>
  <c r="AI76" i="5"/>
  <c r="AK221" i="5"/>
  <c r="AQ209" i="5"/>
  <c r="AR209" i="5"/>
  <c r="AT89" i="5"/>
  <c r="AV89" i="5"/>
  <c r="AL89" i="5"/>
  <c r="AN89" i="5"/>
  <c r="AP89" i="5"/>
  <c r="AR89" i="5"/>
  <c r="AH89" i="5"/>
  <c r="AJ89" i="5"/>
  <c r="AU89" i="5"/>
  <c r="AW89" i="5"/>
  <c r="AO89" i="5"/>
  <c r="AQ89" i="5"/>
  <c r="AS89" i="5"/>
  <c r="AI89" i="5"/>
  <c r="AK89" i="5"/>
  <c r="AT209" i="5"/>
  <c r="AV209" i="5"/>
  <c r="AS209" i="5"/>
  <c r="AU209" i="5"/>
  <c r="AW63" i="5"/>
  <c r="AL221" i="5"/>
  <c r="AH71" i="5"/>
  <c r="AJ71" i="5"/>
  <c r="AL71" i="5"/>
  <c r="AN71" i="5"/>
  <c r="AP71" i="5"/>
  <c r="AR71" i="5"/>
  <c r="AT71" i="5"/>
  <c r="AV71" i="5"/>
  <c r="AI83" i="5"/>
  <c r="AK83" i="5"/>
  <c r="AM83" i="5"/>
  <c r="AO83" i="5"/>
  <c r="AQ83" i="5"/>
  <c r="AS83" i="5"/>
  <c r="AU83" i="5"/>
  <c r="AW83" i="5"/>
  <c r="AH96" i="5"/>
  <c r="AJ96" i="5"/>
  <c r="AL96" i="5"/>
  <c r="AN96" i="5"/>
  <c r="AP96" i="5"/>
  <c r="AR96" i="5"/>
  <c r="AT96" i="5"/>
  <c r="AV96" i="5"/>
  <c r="AI119" i="5"/>
  <c r="AK119" i="5"/>
  <c r="AM119" i="5"/>
  <c r="AO119" i="5"/>
  <c r="AQ119" i="5"/>
  <c r="AS119" i="5"/>
  <c r="AU119" i="5"/>
  <c r="AT63" i="5"/>
  <c r="AV63" i="5"/>
  <c r="AI71" i="5"/>
  <c r="AK71" i="5"/>
  <c r="AM71" i="5"/>
  <c r="AO71" i="5"/>
  <c r="AQ71" i="5"/>
  <c r="AS71" i="5"/>
  <c r="AU71" i="5"/>
  <c r="AW71" i="5"/>
  <c r="AH83" i="5"/>
  <c r="AJ83" i="5"/>
  <c r="AL83" i="5"/>
  <c r="AN83" i="5"/>
  <c r="AP83" i="5"/>
  <c r="AR83" i="5"/>
  <c r="AT83" i="5"/>
  <c r="AV83" i="5"/>
  <c r="AI96" i="5"/>
  <c r="AK96" i="5"/>
  <c r="AM96" i="5"/>
  <c r="AO96" i="5"/>
  <c r="AQ96" i="5"/>
  <c r="AS96" i="5"/>
  <c r="AU96" i="5"/>
  <c r="AW96" i="5"/>
  <c r="AH119" i="5"/>
  <c r="AJ119" i="5"/>
  <c r="AL119" i="5"/>
  <c r="AN119" i="5"/>
  <c r="AP119" i="5"/>
  <c r="AR119" i="5"/>
  <c r="AT119" i="5"/>
  <c r="AV119" i="5"/>
  <c r="AM63" i="5"/>
  <c r="AU63" i="5"/>
  <c r="AW50" i="5"/>
  <c r="AW55" i="5" s="1"/>
  <c r="AV50" i="5"/>
  <c r="AV55" i="5" s="1"/>
  <c r="AU50" i="5"/>
  <c r="AU55" i="5" s="1"/>
  <c r="AT50" i="5"/>
  <c r="AT55" i="5" s="1"/>
  <c r="AS50" i="5"/>
  <c r="AS55" i="5" s="1"/>
  <c r="AR50" i="5"/>
  <c r="AR55" i="5" s="1"/>
  <c r="AQ50" i="5"/>
  <c r="AQ55" i="5" s="1"/>
  <c r="AP50" i="5"/>
  <c r="AP55" i="5" s="1"/>
  <c r="AO50" i="5"/>
  <c r="AO55" i="5" s="1"/>
  <c r="AN50" i="5"/>
  <c r="AN55" i="5" s="1"/>
  <c r="AM50" i="5"/>
  <c r="AM55" i="5" s="1"/>
  <c r="AL50" i="5"/>
  <c r="AL55" i="5" s="1"/>
  <c r="AK50" i="5"/>
  <c r="AK55" i="5" s="1"/>
  <c r="AJ50" i="5"/>
  <c r="AJ55" i="5" s="1"/>
  <c r="AI50" i="5"/>
  <c r="AI55" i="5" s="1"/>
  <c r="AH50" i="5"/>
  <c r="AH55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W44" i="5"/>
  <c r="AV44" i="5"/>
  <c r="AU44" i="5"/>
  <c r="AT44" i="5"/>
  <c r="AS44" i="5"/>
  <c r="AR44" i="5"/>
  <c r="AQ44" i="5"/>
  <c r="AP44" i="5"/>
  <c r="AO44" i="5"/>
  <c r="AN44" i="5"/>
  <c r="AM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L211" i="5" s="1"/>
  <c r="AK32" i="5"/>
  <c r="AK211" i="5" s="1"/>
  <c r="AJ32" i="5"/>
  <c r="AJ211" i="5" s="1"/>
  <c r="AI32" i="5"/>
  <c r="AI211" i="5" s="1"/>
  <c r="AH32" i="5"/>
  <c r="AH211" i="5" s="1"/>
  <c r="AL31" i="5"/>
  <c r="AW31" i="5"/>
  <c r="AV31" i="5"/>
  <c r="AU31" i="5"/>
  <c r="AT31" i="5"/>
  <c r="AS31" i="5"/>
  <c r="AR31" i="5"/>
  <c r="AQ31" i="5"/>
  <c r="AP31" i="5"/>
  <c r="AO31" i="5"/>
  <c r="AN31" i="5"/>
  <c r="AM31" i="5"/>
  <c r="AK31" i="5"/>
  <c r="AJ31" i="5"/>
  <c r="AI31" i="5"/>
  <c r="AH31" i="5"/>
  <c r="AW27" i="5"/>
  <c r="AW28" i="5" s="1"/>
  <c r="AV27" i="5"/>
  <c r="AV28" i="5" s="1"/>
  <c r="AU27" i="5"/>
  <c r="AU28" i="5" s="1"/>
  <c r="AT27" i="5"/>
  <c r="AT28" i="5" s="1"/>
  <c r="AS27" i="5"/>
  <c r="AS28" i="5" s="1"/>
  <c r="AR27" i="5"/>
  <c r="AR28" i="5" s="1"/>
  <c r="AQ27" i="5"/>
  <c r="AQ28" i="5" s="1"/>
  <c r="AP27" i="5"/>
  <c r="AP28" i="5" s="1"/>
  <c r="AO27" i="5"/>
  <c r="AO28" i="5" s="1"/>
  <c r="AN27" i="5"/>
  <c r="AN28" i="5" s="1"/>
  <c r="AM27" i="5"/>
  <c r="AM28" i="5" s="1"/>
  <c r="AL27" i="5"/>
  <c r="AL28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3" i="5"/>
  <c r="AH22" i="5"/>
  <c r="AV21" i="5"/>
  <c r="AU21" i="5"/>
  <c r="AT21" i="5"/>
  <c r="AS21" i="5"/>
  <c r="AR21" i="5"/>
  <c r="AQ21" i="5"/>
  <c r="AP21" i="5"/>
  <c r="AO21" i="5"/>
  <c r="AN21" i="5"/>
  <c r="AM21" i="5"/>
  <c r="AK20" i="5"/>
  <c r="AH20" i="5"/>
  <c r="AJ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W15" i="5"/>
  <c r="AV15" i="5"/>
  <c r="AU15" i="5"/>
  <c r="AT15" i="5"/>
  <c r="AS15" i="5"/>
  <c r="AR15" i="5"/>
  <c r="AQ15" i="5"/>
  <c r="AP15" i="5"/>
  <c r="AO15" i="5"/>
  <c r="AN15" i="5"/>
  <c r="AM15" i="5"/>
  <c r="AW14" i="5"/>
  <c r="AV14" i="5"/>
  <c r="AU14" i="5"/>
  <c r="AT14" i="5"/>
  <c r="AS14" i="5"/>
  <c r="AR14" i="5"/>
  <c r="AQ14" i="5"/>
  <c r="AP14" i="5"/>
  <c r="AO14" i="5"/>
  <c r="AN14" i="5"/>
  <c r="AM14" i="5"/>
  <c r="AW12" i="5"/>
  <c r="AV12" i="5"/>
  <c r="AU12" i="5"/>
  <c r="AT12" i="5"/>
  <c r="AS12" i="5"/>
  <c r="AR12" i="5"/>
  <c r="AQ12" i="5"/>
  <c r="AP12" i="5"/>
  <c r="AO12" i="5"/>
  <c r="AN12" i="5"/>
  <c r="AM12" i="5"/>
  <c r="AM147" i="2"/>
  <c r="AL147" i="2"/>
  <c r="AH146" i="2"/>
  <c r="AH144" i="2"/>
  <c r="AI146" i="2"/>
  <c r="AI144" i="2"/>
  <c r="AJ144" i="2"/>
  <c r="AJ146" i="2"/>
  <c r="AK146" i="2"/>
  <c r="AK144" i="2"/>
  <c r="AM146" i="2"/>
  <c r="AL146" i="2"/>
  <c r="AM145" i="2"/>
  <c r="AM144" i="2"/>
  <c r="AL144" i="2"/>
  <c r="AM190" i="1"/>
  <c r="AK73" i="2"/>
  <c r="AK124" i="5" s="1"/>
  <c r="AK129" i="5" s="1"/>
  <c r="AL73" i="2"/>
  <c r="AL124" i="5" s="1"/>
  <c r="AL129" i="5" s="1"/>
  <c r="AM73" i="2"/>
  <c r="AM124" i="5" s="1"/>
  <c r="AM129" i="5" s="1"/>
  <c r="AN73" i="2"/>
  <c r="AN124" i="5" s="1"/>
  <c r="AN129" i="5" s="1"/>
  <c r="AO73" i="2"/>
  <c r="AO124" i="5" s="1"/>
  <c r="AO129" i="5" s="1"/>
  <c r="AP73" i="2"/>
  <c r="AP124" i="5" s="1"/>
  <c r="AP129" i="5" s="1"/>
  <c r="AN31" i="3"/>
  <c r="AN61" i="5" s="1"/>
  <c r="AS31" i="3"/>
  <c r="AS61" i="5" s="1"/>
  <c r="AL12" i="1"/>
  <c r="AL12" i="5" s="1"/>
  <c r="AH12" i="1"/>
  <c r="AH12" i="5" s="1"/>
  <c r="AH86" i="2"/>
  <c r="AJ86" i="2"/>
  <c r="AI86" i="2"/>
  <c r="AK86" i="2"/>
  <c r="AJ77" i="2"/>
  <c r="AI77" i="2"/>
  <c r="AH77" i="2"/>
  <c r="AJ65" i="2"/>
  <c r="AI65" i="2"/>
  <c r="AH65" i="2"/>
  <c r="AH60" i="2"/>
  <c r="AI60" i="2"/>
  <c r="AJ60" i="2"/>
  <c r="AJ55" i="2"/>
  <c r="AI55" i="2"/>
  <c r="AH55" i="2"/>
  <c r="AJ50" i="2"/>
  <c r="AI50" i="2"/>
  <c r="AJ45" i="2"/>
  <c r="AI45" i="2"/>
  <c r="AH45" i="2"/>
  <c r="AH35" i="2"/>
  <c r="AJ35" i="2"/>
  <c r="AI35" i="2"/>
  <c r="AJ28" i="2"/>
  <c r="AI28" i="2"/>
  <c r="AH28" i="2"/>
  <c r="AK28" i="2"/>
  <c r="AJ23" i="2"/>
  <c r="AI23" i="2"/>
  <c r="AH23" i="2"/>
  <c r="AJ92" i="2"/>
  <c r="AI92" i="2"/>
  <c r="AH92" i="2"/>
  <c r="AJ96" i="2"/>
  <c r="AI96" i="2"/>
  <c r="AH96" i="2"/>
  <c r="AJ113" i="2"/>
  <c r="AI113" i="2"/>
  <c r="AH113" i="2"/>
  <c r="AJ120" i="2"/>
  <c r="AJ127" i="2"/>
  <c r="AI127" i="2"/>
  <c r="AH127" i="2"/>
  <c r="AJ131" i="2"/>
  <c r="AI131" i="2"/>
  <c r="AH131" i="2"/>
  <c r="AK127" i="2"/>
  <c r="AJ105" i="2"/>
  <c r="AI105" i="2"/>
  <c r="AH103" i="2"/>
  <c r="AH136" i="2" s="1"/>
  <c r="AI103" i="2"/>
  <c r="AI136" i="2" s="1"/>
  <c r="AJ103" i="2"/>
  <c r="AI137" i="2"/>
  <c r="AI117" i="2"/>
  <c r="AJ137" i="2"/>
  <c r="AI33" i="5" l="1"/>
  <c r="AH40" i="5"/>
  <c r="AN40" i="5"/>
  <c r="AI40" i="5"/>
  <c r="AO40" i="5"/>
  <c r="AU40" i="5"/>
  <c r="AJ33" i="5"/>
  <c r="AH33" i="5"/>
  <c r="AM40" i="5"/>
  <c r="AS40" i="5"/>
  <c r="AJ40" i="5"/>
  <c r="AV40" i="5"/>
  <c r="AK40" i="5"/>
  <c r="AQ40" i="5"/>
  <c r="AW40" i="5"/>
  <c r="AL40" i="5"/>
  <c r="AR40" i="5"/>
  <c r="AW211" i="5"/>
  <c r="AT40" i="5"/>
  <c r="AP40" i="5"/>
  <c r="AK33" i="5"/>
  <c r="AV211" i="5"/>
  <c r="AU211" i="5"/>
  <c r="AW33" i="5"/>
  <c r="AJ106" i="2"/>
  <c r="AJ148" i="2"/>
  <c r="AL148" i="2"/>
  <c r="AH148" i="2"/>
  <c r="AH138" i="2"/>
  <c r="AM148" i="2"/>
  <c r="AK148" i="2"/>
  <c r="AH120" i="2"/>
  <c r="AH188" i="5"/>
  <c r="AH191" i="5" s="1"/>
  <c r="AI120" i="2"/>
  <c r="AI188" i="5"/>
  <c r="AI191" i="5" s="1"/>
  <c r="AI138" i="2"/>
  <c r="AM24" i="5"/>
  <c r="AO24" i="5"/>
  <c r="AQ24" i="5"/>
  <c r="AS24" i="5"/>
  <c r="AU24" i="5"/>
  <c r="AW24" i="5"/>
  <c r="AI47" i="5"/>
  <c r="AK47" i="5"/>
  <c r="AM223" i="5"/>
  <c r="AS213" i="5"/>
  <c r="AU213" i="5"/>
  <c r="AT215" i="5"/>
  <c r="AV215" i="5"/>
  <c r="AN221" i="5"/>
  <c r="AN211" i="5"/>
  <c r="AP221" i="5"/>
  <c r="AP211" i="5"/>
  <c r="AR211" i="5"/>
  <c r="AT211" i="5"/>
  <c r="AM220" i="5"/>
  <c r="AM210" i="5"/>
  <c r="AN223" i="5"/>
  <c r="AN213" i="5"/>
  <c r="AT213" i="5"/>
  <c r="AV213" i="5"/>
  <c r="AM224" i="5"/>
  <c r="AM215" i="5"/>
  <c r="AU215" i="5"/>
  <c r="AW215" i="5"/>
  <c r="AM221" i="5"/>
  <c r="AM211" i="5"/>
  <c r="AO221" i="5"/>
  <c r="AO211" i="5"/>
  <c r="AQ211" i="5"/>
  <c r="AS211" i="5"/>
  <c r="AT210" i="5"/>
  <c r="AV210" i="5"/>
  <c r="AU210" i="5"/>
  <c r="AK24" i="5"/>
  <c r="AM33" i="5"/>
  <c r="AO33" i="5"/>
  <c r="AQ33" i="5"/>
  <c r="AS33" i="5"/>
  <c r="AU33" i="5"/>
  <c r="AH47" i="5"/>
  <c r="AJ47" i="5"/>
  <c r="AL47" i="5"/>
  <c r="AN47" i="5"/>
  <c r="AP47" i="5"/>
  <c r="AR47" i="5"/>
  <c r="AT47" i="5"/>
  <c r="AV47" i="5"/>
  <c r="AI148" i="2"/>
  <c r="AM47" i="5"/>
  <c r="AO47" i="5"/>
  <c r="AQ47" i="5"/>
  <c r="AS47" i="5"/>
  <c r="AU47" i="5"/>
  <c r="AN33" i="5"/>
  <c r="AP33" i="5"/>
  <c r="AR33" i="5"/>
  <c r="AT33" i="5"/>
  <c r="AV33" i="5"/>
  <c r="AL33" i="5"/>
  <c r="AN17" i="5"/>
  <c r="AP17" i="5"/>
  <c r="AR17" i="5"/>
  <c r="AT17" i="5"/>
  <c r="AV17" i="5"/>
  <c r="AL24" i="5"/>
  <c r="AN24" i="5"/>
  <c r="AP24" i="5"/>
  <c r="AR24" i="5"/>
  <c r="AT24" i="5"/>
  <c r="AV24" i="5"/>
  <c r="AJ24" i="5"/>
  <c r="AI24" i="5"/>
  <c r="AH24" i="5"/>
  <c r="AM17" i="5"/>
  <c r="AO17" i="5"/>
  <c r="AQ17" i="5"/>
  <c r="AS17" i="5"/>
  <c r="AU17" i="5"/>
  <c r="AW17" i="5"/>
  <c r="AI106" i="2"/>
  <c r="AJ136" i="2"/>
  <c r="AH106" i="2"/>
  <c r="AK110" i="3"/>
  <c r="AL110" i="3"/>
  <c r="AM113" i="3"/>
  <c r="AM112" i="3"/>
  <c r="AM110" i="3"/>
  <c r="AM109" i="3"/>
  <c r="AN110" i="3"/>
  <c r="AH53" i="3"/>
  <c r="AM196" i="1"/>
  <c r="AM198" i="1"/>
  <c r="AM197" i="1"/>
  <c r="AM195" i="1"/>
  <c r="AQ146" i="2"/>
  <c r="AP146" i="2"/>
  <c r="AO146" i="2"/>
  <c r="AN146" i="2"/>
  <c r="AQ145" i="2"/>
  <c r="AP145" i="2"/>
  <c r="AO145" i="2"/>
  <c r="AN145" i="2"/>
  <c r="AQ144" i="2"/>
  <c r="AP144" i="2"/>
  <c r="AO144" i="2"/>
  <c r="AN144" i="2"/>
  <c r="AR145" i="2"/>
  <c r="AR146" i="2"/>
  <c r="AR144" i="2"/>
  <c r="AR145" i="4"/>
  <c r="AQ145" i="4"/>
  <c r="AP145" i="4"/>
  <c r="AO145" i="4"/>
  <c r="AR144" i="4"/>
  <c r="AQ144" i="4"/>
  <c r="AP144" i="4"/>
  <c r="AO144" i="4"/>
  <c r="AR143" i="4"/>
  <c r="AQ143" i="4"/>
  <c r="AP143" i="4"/>
  <c r="AR142" i="4"/>
  <c r="AQ142" i="4"/>
  <c r="AP142" i="4"/>
  <c r="AO142" i="4"/>
  <c r="AO110" i="3"/>
  <c r="AP110" i="3"/>
  <c r="AR110" i="3"/>
  <c r="AQ110" i="3"/>
  <c r="AR108" i="3"/>
  <c r="AR219" i="5" s="1"/>
  <c r="AQ108" i="3"/>
  <c r="AQ219" i="5" s="1"/>
  <c r="AO198" i="1"/>
  <c r="AN198" i="1"/>
  <c r="AO197" i="1"/>
  <c r="AN197" i="1"/>
  <c r="AO196" i="1"/>
  <c r="AN196" i="1"/>
  <c r="AO195" i="1"/>
  <c r="AN195" i="1"/>
  <c r="AP196" i="1"/>
  <c r="AP198" i="1"/>
  <c r="AP197" i="1"/>
  <c r="AP195" i="1"/>
  <c r="AQ196" i="1"/>
  <c r="AQ197" i="1"/>
  <c r="AR196" i="1"/>
  <c r="AR195" i="1"/>
  <c r="AQ195" i="1"/>
  <c r="AN148" i="2" l="1"/>
  <c r="AP148" i="2"/>
  <c r="AO148" i="2"/>
  <c r="AQ148" i="2"/>
  <c r="AN200" i="1"/>
  <c r="AR221" i="5"/>
  <c r="AQ221" i="5"/>
  <c r="AO200" i="1"/>
  <c r="AM226" i="5"/>
  <c r="AP146" i="4"/>
  <c r="AR146" i="4"/>
  <c r="AO146" i="4"/>
  <c r="AQ146" i="4"/>
  <c r="AR148" i="2"/>
  <c r="AQ200" i="1"/>
  <c r="AP200" i="1"/>
  <c r="AU217" i="5"/>
  <c r="AV217" i="5"/>
  <c r="AT217" i="5"/>
  <c r="AM114" i="3"/>
  <c r="AR200" i="1"/>
  <c r="AM200" i="1"/>
  <c r="AU146" i="2"/>
  <c r="AT146" i="2"/>
  <c r="AS146" i="2"/>
  <c r="AU145" i="2"/>
  <c r="AT145" i="2"/>
  <c r="AS145" i="2"/>
  <c r="AU144" i="2"/>
  <c r="AT144" i="2"/>
  <c r="AS144" i="2"/>
  <c r="AV144" i="2"/>
  <c r="AV145" i="2"/>
  <c r="AV146" i="2"/>
  <c r="AW146" i="2"/>
  <c r="AW145" i="2"/>
  <c r="AW144" i="2"/>
  <c r="AU145" i="4"/>
  <c r="AT145" i="4"/>
  <c r="AS145" i="4"/>
  <c r="AU144" i="4"/>
  <c r="AT144" i="4"/>
  <c r="AS144" i="4"/>
  <c r="AU143" i="4"/>
  <c r="AT143" i="4"/>
  <c r="AS143" i="4"/>
  <c r="AU142" i="4"/>
  <c r="AT142" i="4"/>
  <c r="AS142" i="4"/>
  <c r="AV145" i="4"/>
  <c r="AV144" i="4"/>
  <c r="AV143" i="4"/>
  <c r="AV142" i="4"/>
  <c r="AW145" i="4"/>
  <c r="AW144" i="4"/>
  <c r="AW143" i="4"/>
  <c r="AW142" i="4"/>
  <c r="AV113" i="3"/>
  <c r="AU113" i="3"/>
  <c r="AT113" i="3"/>
  <c r="AV112" i="3"/>
  <c r="AU112" i="3"/>
  <c r="AT112" i="3"/>
  <c r="AV110" i="3"/>
  <c r="AU110" i="3"/>
  <c r="AT110" i="3"/>
  <c r="AS110" i="3"/>
  <c r="AV109" i="3"/>
  <c r="AU109" i="3"/>
  <c r="AT109" i="3"/>
  <c r="AV108" i="3"/>
  <c r="AV219" i="5" s="1"/>
  <c r="AU108" i="3"/>
  <c r="AU219" i="5" s="1"/>
  <c r="AT108" i="3"/>
  <c r="AT219" i="5" s="1"/>
  <c r="AS108" i="3"/>
  <c r="AS219" i="5" s="1"/>
  <c r="AW113" i="3"/>
  <c r="AW110" i="3"/>
  <c r="AW108" i="3"/>
  <c r="AW219" i="5" s="1"/>
  <c r="AW109" i="3"/>
  <c r="AU224" i="5" l="1"/>
  <c r="AT224" i="5"/>
  <c r="AV223" i="5"/>
  <c r="AV146" i="4"/>
  <c r="AS146" i="4"/>
  <c r="AW146" i="4"/>
  <c r="AU146" i="4"/>
  <c r="AT114" i="3"/>
  <c r="AV114" i="3"/>
  <c r="AU114" i="3"/>
  <c r="AW148" i="2"/>
  <c r="AV148" i="2"/>
  <c r="AT148" i="2"/>
  <c r="AT146" i="4"/>
  <c r="AS148" i="2"/>
  <c r="AU148" i="2"/>
  <c r="AV198" i="1"/>
  <c r="AW198" i="1"/>
  <c r="AU197" i="1"/>
  <c r="AT197" i="1"/>
  <c r="AT196" i="1"/>
  <c r="AS196" i="1"/>
  <c r="AW195" i="1"/>
  <c r="AV195" i="1"/>
  <c r="AU195" i="1"/>
  <c r="AT195" i="1"/>
  <c r="AS195" i="1"/>
  <c r="AH32" i="3"/>
  <c r="AI32" i="3"/>
  <c r="AJ32" i="3"/>
  <c r="AH31" i="3"/>
  <c r="AI31" i="3"/>
  <c r="AJ31" i="3"/>
  <c r="AH28" i="3"/>
  <c r="AI28" i="3"/>
  <c r="AJ28" i="3"/>
  <c r="AJ40" i="3"/>
  <c r="AI40" i="3"/>
  <c r="AH40" i="3"/>
  <c r="AJ81" i="3"/>
  <c r="AI81" i="3"/>
  <c r="AH81" i="3"/>
  <c r="AJ75" i="3"/>
  <c r="AI75" i="3"/>
  <c r="AH75" i="3"/>
  <c r="AH59" i="3"/>
  <c r="AJ59" i="3"/>
  <c r="AI59" i="3"/>
  <c r="AJ53" i="3"/>
  <c r="AI53" i="3"/>
  <c r="AJ46" i="3"/>
  <c r="AI46" i="3"/>
  <c r="AH46" i="3"/>
  <c r="AK46" i="3"/>
  <c r="AJ21" i="3"/>
  <c r="AI21" i="3"/>
  <c r="AH21" i="3"/>
  <c r="AH86" i="3"/>
  <c r="AI86" i="3"/>
  <c r="AJ101" i="3"/>
  <c r="AH20" i="4"/>
  <c r="AJ20" i="4"/>
  <c r="AH26" i="4"/>
  <c r="AI26" i="4"/>
  <c r="AJ26" i="4"/>
  <c r="AJ33" i="4"/>
  <c r="AI33" i="4"/>
  <c r="AH33" i="4"/>
  <c r="AJ47" i="4"/>
  <c r="AI47" i="4"/>
  <c r="AH47" i="4"/>
  <c r="AJ56" i="4"/>
  <c r="AJ63" i="4"/>
  <c r="AI63" i="4"/>
  <c r="AH63" i="4"/>
  <c r="AJ71" i="4"/>
  <c r="AI77" i="4"/>
  <c r="AH77" i="4"/>
  <c r="AJ77" i="4"/>
  <c r="AK77" i="4"/>
  <c r="AJ83" i="4"/>
  <c r="AI83" i="4"/>
  <c r="AH83" i="4"/>
  <c r="AH91" i="4"/>
  <c r="AJ91" i="4"/>
  <c r="AI91" i="4"/>
  <c r="AJ100" i="4"/>
  <c r="AH116" i="4"/>
  <c r="AJ116" i="4"/>
  <c r="AI116" i="4"/>
  <c r="AJ123" i="4"/>
  <c r="AK123" i="4"/>
  <c r="AJ128" i="4"/>
  <c r="AI128" i="4"/>
  <c r="AH128" i="4"/>
  <c r="AH105" i="4"/>
  <c r="AI105" i="4"/>
  <c r="AJ105" i="4"/>
  <c r="AJ135" i="4" s="1"/>
  <c r="AH103" i="4"/>
  <c r="AI103" i="4"/>
  <c r="AJ103" i="4"/>
  <c r="AI13" i="4"/>
  <c r="AI14" i="4" s="1"/>
  <c r="AH54" i="4"/>
  <c r="AH144" i="4" s="1"/>
  <c r="AI54" i="4"/>
  <c r="AI144" i="4" s="1"/>
  <c r="AH71" i="4"/>
  <c r="AI70" i="4"/>
  <c r="AH99" i="4"/>
  <c r="AH167" i="5" s="1"/>
  <c r="AH169" i="5" s="1"/>
  <c r="AI99" i="4"/>
  <c r="AH121" i="4"/>
  <c r="AI121" i="4"/>
  <c r="AH137" i="4"/>
  <c r="AJ104" i="4"/>
  <c r="AJ134" i="4" s="1"/>
  <c r="AJ147" i="1"/>
  <c r="AI79" i="1"/>
  <c r="AJ181" i="1"/>
  <c r="AI181" i="1"/>
  <c r="AH181" i="1"/>
  <c r="AJ176" i="1"/>
  <c r="AI176" i="1"/>
  <c r="AH176" i="1"/>
  <c r="AP127" i="2"/>
  <c r="AW127" i="2"/>
  <c r="AK131" i="2"/>
  <c r="AJ169" i="1"/>
  <c r="AI169" i="1"/>
  <c r="AH169" i="1"/>
  <c r="AJ161" i="1"/>
  <c r="AI161" i="1"/>
  <c r="AH161" i="1"/>
  <c r="AI147" i="1"/>
  <c r="AH147" i="1"/>
  <c r="AH134" i="1"/>
  <c r="AJ141" i="1"/>
  <c r="AI141" i="1"/>
  <c r="AH141" i="1"/>
  <c r="AJ134" i="1"/>
  <c r="AI134" i="1"/>
  <c r="AK134" i="1"/>
  <c r="AJ127" i="1"/>
  <c r="AI127" i="1"/>
  <c r="AH127" i="1"/>
  <c r="AJ121" i="1"/>
  <c r="AI121" i="1"/>
  <c r="AI114" i="1"/>
  <c r="AH114" i="1"/>
  <c r="AJ114" i="1"/>
  <c r="AJ106" i="1"/>
  <c r="AI106" i="1"/>
  <c r="AH106" i="1"/>
  <c r="AJ99" i="1"/>
  <c r="AI99" i="1"/>
  <c r="AH99" i="1"/>
  <c r="AJ86" i="1"/>
  <c r="AI86" i="1"/>
  <c r="AH86" i="1"/>
  <c r="AH79" i="1"/>
  <c r="AJ79" i="1"/>
  <c r="AJ73" i="1"/>
  <c r="AI73" i="1"/>
  <c r="AH73" i="1"/>
  <c r="AJ66" i="1"/>
  <c r="AI66" i="1"/>
  <c r="AH66" i="1"/>
  <c r="AJ61" i="1"/>
  <c r="AI61" i="1"/>
  <c r="AH61" i="1"/>
  <c r="AH54" i="1"/>
  <c r="AJ54" i="1"/>
  <c r="AI54" i="1"/>
  <c r="AJ47" i="1"/>
  <c r="AI47" i="1"/>
  <c r="AH47" i="1"/>
  <c r="AJ40" i="1"/>
  <c r="AI40" i="1"/>
  <c r="AH40" i="1"/>
  <c r="AJ33" i="1"/>
  <c r="AI33" i="1"/>
  <c r="AH33" i="1"/>
  <c r="AK33" i="1"/>
  <c r="AJ24" i="1"/>
  <c r="AI24" i="1"/>
  <c r="AH24" i="1"/>
  <c r="AH153" i="1"/>
  <c r="AH175" i="5" s="1"/>
  <c r="AI153" i="1"/>
  <c r="AI175" i="5" s="1"/>
  <c r="AJ153" i="1"/>
  <c r="AJ175" i="5" s="1"/>
  <c r="AH152" i="1"/>
  <c r="AI152" i="1"/>
  <c r="AJ152" i="1"/>
  <c r="AH150" i="1"/>
  <c r="AI150" i="1"/>
  <c r="AJ150" i="1"/>
  <c r="AH104" i="3"/>
  <c r="AJ174" i="5" l="1"/>
  <c r="AI172" i="5"/>
  <c r="AH174" i="5"/>
  <c r="AH146" i="4"/>
  <c r="AI146" i="4"/>
  <c r="AT220" i="5"/>
  <c r="AV220" i="5"/>
  <c r="AW221" i="5"/>
  <c r="AT221" i="5"/>
  <c r="AV221" i="5"/>
  <c r="AU223" i="5"/>
  <c r="AV224" i="5"/>
  <c r="AU220" i="5"/>
  <c r="AW220" i="5"/>
  <c r="AS221" i="5"/>
  <c r="AU221" i="5"/>
  <c r="AT223" i="5"/>
  <c r="AW224" i="5"/>
  <c r="AJ172" i="5"/>
  <c r="AH172" i="5"/>
  <c r="AI174" i="5"/>
  <c r="AI107" i="4"/>
  <c r="AI123" i="4"/>
  <c r="AI196" i="5"/>
  <c r="AI198" i="5" s="1"/>
  <c r="AI100" i="4"/>
  <c r="AI167" i="5"/>
  <c r="AI169" i="5" s="1"/>
  <c r="AI71" i="4"/>
  <c r="AI126" i="5"/>
  <c r="AI129" i="5" s="1"/>
  <c r="AI110" i="5"/>
  <c r="AI112" i="5" s="1"/>
  <c r="AI135" i="4"/>
  <c r="AH123" i="4"/>
  <c r="AH196" i="5"/>
  <c r="AH198" i="5" s="1"/>
  <c r="AH110" i="5"/>
  <c r="AH112" i="5" s="1"/>
  <c r="AH135" i="4"/>
  <c r="AH107" i="4"/>
  <c r="AH100" i="4"/>
  <c r="AH101" i="3"/>
  <c r="AI109" i="3"/>
  <c r="AI58" i="5"/>
  <c r="AJ112" i="3"/>
  <c r="AJ61" i="5"/>
  <c r="AH112" i="3"/>
  <c r="AH61" i="5"/>
  <c r="AI113" i="3"/>
  <c r="AI62" i="5"/>
  <c r="AJ109" i="3"/>
  <c r="AJ58" i="5"/>
  <c r="AH109" i="3"/>
  <c r="AH58" i="5"/>
  <c r="AI112" i="3"/>
  <c r="AI61" i="5"/>
  <c r="AJ113" i="3"/>
  <c r="AJ62" i="5"/>
  <c r="AH113" i="3"/>
  <c r="AH62" i="5"/>
  <c r="AS200" i="1"/>
  <c r="AU200" i="1"/>
  <c r="AW200" i="1"/>
  <c r="AJ107" i="4"/>
  <c r="AI56" i="4"/>
  <c r="AH56" i="4"/>
  <c r="AH105" i="3"/>
  <c r="AH33" i="3"/>
  <c r="AI33" i="3"/>
  <c r="AJ154" i="1"/>
  <c r="AH154" i="1"/>
  <c r="AT200" i="1"/>
  <c r="AV200" i="1"/>
  <c r="AI154" i="1"/>
  <c r="AJ33" i="3"/>
  <c r="AK12" i="1"/>
  <c r="AL15" i="1"/>
  <c r="AL14" i="1"/>
  <c r="AL195" i="1"/>
  <c r="AK15" i="1"/>
  <c r="AK14" i="1"/>
  <c r="AJ14" i="1"/>
  <c r="AJ14" i="5" s="1"/>
  <c r="AI12" i="1"/>
  <c r="AH195" i="1"/>
  <c r="AH106" i="3" l="1"/>
  <c r="AJ114" i="3"/>
  <c r="AH114" i="3"/>
  <c r="AJ176" i="5"/>
  <c r="AI176" i="5"/>
  <c r="AH176" i="5"/>
  <c r="AU226" i="5"/>
  <c r="AV226" i="5"/>
  <c r="AT226" i="5"/>
  <c r="AJ213" i="5"/>
  <c r="AH210" i="5"/>
  <c r="AH63" i="5"/>
  <c r="AH220" i="5"/>
  <c r="AJ63" i="5"/>
  <c r="AI63" i="5"/>
  <c r="AI114" i="3"/>
  <c r="AJ223" i="5"/>
  <c r="AK198" i="1"/>
  <c r="AK15" i="5"/>
  <c r="AL197" i="1"/>
  <c r="AL14" i="5"/>
  <c r="AK195" i="1"/>
  <c r="AK12" i="5"/>
  <c r="AI195" i="1"/>
  <c r="AI12" i="5"/>
  <c r="AK197" i="1"/>
  <c r="AK14" i="5"/>
  <c r="AL198" i="1"/>
  <c r="AL15" i="5"/>
  <c r="AJ188" i="1"/>
  <c r="AJ197" i="1"/>
  <c r="AK102" i="3"/>
  <c r="AL102" i="3"/>
  <c r="AL200" i="1" l="1"/>
  <c r="AK200" i="1"/>
  <c r="AK17" i="5"/>
  <c r="AL17" i="5"/>
  <c r="AI220" i="5"/>
  <c r="AI210" i="5"/>
  <c r="AH15" i="1"/>
  <c r="AH14" i="1"/>
  <c r="AH138" i="4"/>
  <c r="AH133" i="4"/>
  <c r="AH141" i="2"/>
  <c r="AH139" i="2"/>
  <c r="AH191" i="1"/>
  <c r="AH189" i="1"/>
  <c r="AH186" i="1"/>
  <c r="AI15" i="1"/>
  <c r="AI15" i="5" s="1"/>
  <c r="AI14" i="1"/>
  <c r="AI138" i="4"/>
  <c r="AI137" i="4"/>
  <c r="AI133" i="4"/>
  <c r="AI105" i="3"/>
  <c r="AI104" i="3"/>
  <c r="AI101" i="3"/>
  <c r="AI141" i="2"/>
  <c r="AI139" i="2"/>
  <c r="AI191" i="1"/>
  <c r="AI189" i="1"/>
  <c r="AI186" i="1"/>
  <c r="AJ15" i="1"/>
  <c r="AJ15" i="5" s="1"/>
  <c r="AK189" i="1"/>
  <c r="AJ138" i="4"/>
  <c r="AJ137" i="4"/>
  <c r="AJ133" i="4"/>
  <c r="AJ105" i="3"/>
  <c r="AJ104" i="3"/>
  <c r="AJ141" i="2"/>
  <c r="AJ139" i="2"/>
  <c r="AJ138" i="2"/>
  <c r="AJ191" i="1"/>
  <c r="AJ189" i="1"/>
  <c r="AJ12" i="1"/>
  <c r="AH15" i="5" l="1"/>
  <c r="AH215" i="5" s="1"/>
  <c r="AH198" i="1"/>
  <c r="AJ195" i="1"/>
  <c r="AJ12" i="5"/>
  <c r="AJ224" i="5"/>
  <c r="AJ215" i="5"/>
  <c r="AI197" i="1"/>
  <c r="AI14" i="5"/>
  <c r="AI213" i="5" s="1"/>
  <c r="AI224" i="5"/>
  <c r="AI215" i="5"/>
  <c r="AH197" i="1"/>
  <c r="AH14" i="5"/>
  <c r="AH213" i="5" s="1"/>
  <c r="AI190" i="1"/>
  <c r="AI198" i="1"/>
  <c r="AJ190" i="1"/>
  <c r="AJ198" i="1"/>
  <c r="AH190" i="1"/>
  <c r="AJ186" i="1"/>
  <c r="AJ17" i="1"/>
  <c r="AI188" i="1"/>
  <c r="AI17" i="1"/>
  <c r="AH188" i="1"/>
  <c r="AH17" i="1"/>
  <c r="AH139" i="4"/>
  <c r="AH142" i="2"/>
  <c r="AI139" i="4"/>
  <c r="AI106" i="3"/>
  <c r="AI142" i="2"/>
  <c r="AJ106" i="3"/>
  <c r="AJ139" i="4"/>
  <c r="AJ142" i="2"/>
  <c r="AW190" i="1"/>
  <c r="AV190" i="1"/>
  <c r="AU190" i="1"/>
  <c r="AT190" i="1"/>
  <c r="AS190" i="1"/>
  <c r="AR190" i="1"/>
  <c r="AQ190" i="1"/>
  <c r="AP190" i="1"/>
  <c r="AO190" i="1"/>
  <c r="AN190" i="1"/>
  <c r="AH224" i="5" l="1"/>
  <c r="AI192" i="1"/>
  <c r="AH192" i="1"/>
  <c r="AJ192" i="1"/>
  <c r="AJ200" i="1"/>
  <c r="AI200" i="1"/>
  <c r="AH200" i="1"/>
  <c r="AI223" i="5"/>
  <c r="AI217" i="5"/>
  <c r="AI17" i="5"/>
  <c r="AJ220" i="5"/>
  <c r="AJ17" i="5"/>
  <c r="AJ210" i="5"/>
  <c r="AJ217" i="5" s="1"/>
  <c r="AH223" i="5"/>
  <c r="AH17" i="5"/>
  <c r="AH217" i="5"/>
  <c r="AM76" i="1"/>
  <c r="AM87" i="5" s="1"/>
  <c r="AJ226" i="5" l="1"/>
  <c r="AH226" i="5"/>
  <c r="AI226" i="5"/>
  <c r="AM89" i="5"/>
  <c r="AM213" i="5"/>
  <c r="AM217" i="5" s="1"/>
  <c r="AK191" i="1"/>
  <c r="AL187" i="1"/>
  <c r="AM187" i="1"/>
  <c r="AN187" i="1"/>
  <c r="AL191" i="1"/>
  <c r="AL189" i="1"/>
  <c r="AM191" i="1"/>
  <c r="AM189" i="1"/>
  <c r="AM188" i="1"/>
  <c r="AM186" i="1"/>
  <c r="AN188" i="1"/>
  <c r="AN191" i="1"/>
  <c r="AN189" i="1"/>
  <c r="AN186" i="1"/>
  <c r="AO191" i="1"/>
  <c r="AO189" i="1"/>
  <c r="AO188" i="1"/>
  <c r="AO187" i="1"/>
  <c r="AO186" i="1"/>
  <c r="AP187" i="1"/>
  <c r="AP191" i="1"/>
  <c r="AP189" i="1"/>
  <c r="AP188" i="1"/>
  <c r="AP186" i="1"/>
  <c r="AQ187" i="1"/>
  <c r="AQ191" i="1"/>
  <c r="AQ189" i="1"/>
  <c r="AQ188" i="1"/>
  <c r="AQ186" i="1"/>
  <c r="AR187" i="1"/>
  <c r="AU191" i="1"/>
  <c r="AT191" i="1"/>
  <c r="AS191" i="1"/>
  <c r="AR191" i="1"/>
  <c r="AU189" i="1"/>
  <c r="AT189" i="1"/>
  <c r="AS189" i="1"/>
  <c r="AR189" i="1"/>
  <c r="AU188" i="1"/>
  <c r="AT188" i="1"/>
  <c r="AS188" i="1"/>
  <c r="AR188" i="1"/>
  <c r="AT187" i="1"/>
  <c r="AS187" i="1"/>
  <c r="AU186" i="1"/>
  <c r="AT186" i="1"/>
  <c r="AS186" i="1"/>
  <c r="AR186" i="1"/>
  <c r="AV191" i="1"/>
  <c r="AV189" i="1"/>
  <c r="AV188" i="1"/>
  <c r="AV186" i="1"/>
  <c r="AW188" i="1"/>
  <c r="AR192" i="1" l="1"/>
  <c r="AT192" i="1"/>
  <c r="AO192" i="1"/>
  <c r="AS192" i="1"/>
  <c r="AU192" i="1"/>
  <c r="AV192" i="1"/>
  <c r="AM192" i="1"/>
  <c r="AN192" i="1"/>
  <c r="AP192" i="1"/>
  <c r="AQ192" i="1"/>
  <c r="AL153" i="1"/>
  <c r="AK153" i="1"/>
  <c r="AL152" i="1"/>
  <c r="AK152" i="1"/>
  <c r="AL150" i="1"/>
  <c r="AK150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W181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W169" i="1"/>
  <c r="AK161" i="1"/>
  <c r="AV161" i="1"/>
  <c r="AU161" i="1"/>
  <c r="AT161" i="1"/>
  <c r="AS161" i="1"/>
  <c r="AR161" i="1"/>
  <c r="AQ161" i="1"/>
  <c r="AP161" i="1"/>
  <c r="AO161" i="1"/>
  <c r="AN161" i="1"/>
  <c r="AM161" i="1"/>
  <c r="AL161" i="1"/>
  <c r="AW161" i="1"/>
  <c r="AV154" i="1"/>
  <c r="AU154" i="1"/>
  <c r="AT154" i="1"/>
  <c r="AS154" i="1"/>
  <c r="AR154" i="1"/>
  <c r="AQ154" i="1"/>
  <c r="AP154" i="1"/>
  <c r="AO154" i="1"/>
  <c r="AN154" i="1"/>
  <c r="AM154" i="1"/>
  <c r="AW154" i="1"/>
  <c r="AK147" i="1"/>
  <c r="AV147" i="1"/>
  <c r="AU147" i="1"/>
  <c r="AT147" i="1"/>
  <c r="AS147" i="1"/>
  <c r="AR147" i="1"/>
  <c r="AQ147" i="1"/>
  <c r="AP147" i="1"/>
  <c r="AO147" i="1"/>
  <c r="AN147" i="1"/>
  <c r="AM147" i="1"/>
  <c r="AL147" i="1"/>
  <c r="AW147" i="1"/>
  <c r="AK141" i="1"/>
  <c r="AV141" i="1"/>
  <c r="AU141" i="1"/>
  <c r="AT141" i="1"/>
  <c r="AS141" i="1"/>
  <c r="AR141" i="1"/>
  <c r="AQ141" i="1"/>
  <c r="AP141" i="1"/>
  <c r="AO141" i="1"/>
  <c r="AN141" i="1"/>
  <c r="AM141" i="1"/>
  <c r="AL141" i="1"/>
  <c r="AW141" i="1"/>
  <c r="AW189" i="1"/>
  <c r="AV134" i="1"/>
  <c r="AU134" i="1"/>
  <c r="AT134" i="1"/>
  <c r="AS134" i="1"/>
  <c r="AR134" i="1"/>
  <c r="AQ134" i="1"/>
  <c r="AP134" i="1"/>
  <c r="AO134" i="1"/>
  <c r="AN134" i="1"/>
  <c r="AM134" i="1"/>
  <c r="AL134" i="1"/>
  <c r="AW134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W127" i="1"/>
  <c r="AP121" i="1"/>
  <c r="AO121" i="1"/>
  <c r="AN121" i="1"/>
  <c r="AM121" i="1"/>
  <c r="AL121" i="1"/>
  <c r="AK121" i="1"/>
  <c r="AQ121" i="1"/>
  <c r="AV121" i="1"/>
  <c r="AU121" i="1"/>
  <c r="AT121" i="1"/>
  <c r="AS121" i="1"/>
  <c r="AR121" i="1"/>
  <c r="AW121" i="1"/>
  <c r="AK114" i="1"/>
  <c r="AV114" i="1"/>
  <c r="AU114" i="1"/>
  <c r="AT114" i="1"/>
  <c r="AS114" i="1"/>
  <c r="AR114" i="1"/>
  <c r="AQ114" i="1"/>
  <c r="AP114" i="1"/>
  <c r="AO114" i="1"/>
  <c r="AN114" i="1"/>
  <c r="AM114" i="1"/>
  <c r="AL114" i="1"/>
  <c r="AW114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W106" i="1"/>
  <c r="AK99" i="1"/>
  <c r="AV99" i="1"/>
  <c r="AU99" i="1"/>
  <c r="AT99" i="1"/>
  <c r="AS99" i="1"/>
  <c r="AR99" i="1"/>
  <c r="AQ99" i="1"/>
  <c r="AP99" i="1"/>
  <c r="AO99" i="1"/>
  <c r="AN99" i="1"/>
  <c r="AM99" i="1"/>
  <c r="AL99" i="1"/>
  <c r="AW99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W86" i="1"/>
  <c r="AK79" i="1"/>
  <c r="AV79" i="1"/>
  <c r="AU79" i="1"/>
  <c r="AT79" i="1"/>
  <c r="AS79" i="1"/>
  <c r="AR79" i="1"/>
  <c r="AQ79" i="1"/>
  <c r="AP79" i="1"/>
  <c r="AO79" i="1"/>
  <c r="AN79" i="1"/>
  <c r="AM79" i="1"/>
  <c r="AL79" i="1"/>
  <c r="AW79" i="1"/>
  <c r="AK73" i="1"/>
  <c r="AV73" i="1"/>
  <c r="AU73" i="1"/>
  <c r="AT73" i="1"/>
  <c r="AS73" i="1"/>
  <c r="AR73" i="1"/>
  <c r="AQ73" i="1"/>
  <c r="AP73" i="1"/>
  <c r="AO73" i="1"/>
  <c r="AN73" i="1"/>
  <c r="AM73" i="1"/>
  <c r="AL73" i="1"/>
  <c r="AW73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W66" i="1"/>
  <c r="AK61" i="1"/>
  <c r="AV61" i="1"/>
  <c r="AU61" i="1"/>
  <c r="AT61" i="1"/>
  <c r="AS61" i="1"/>
  <c r="AR61" i="1"/>
  <c r="AQ61" i="1"/>
  <c r="AP61" i="1"/>
  <c r="AO61" i="1"/>
  <c r="AN61" i="1"/>
  <c r="AM61" i="1"/>
  <c r="AL61" i="1"/>
  <c r="AW61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W54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W40" i="1"/>
  <c r="AW47" i="1"/>
  <c r="AV33" i="1"/>
  <c r="AU33" i="1"/>
  <c r="AT33" i="1"/>
  <c r="AS33" i="1"/>
  <c r="AR33" i="1"/>
  <c r="AQ33" i="1"/>
  <c r="AP33" i="1"/>
  <c r="AO33" i="1"/>
  <c r="AN33" i="1"/>
  <c r="AM33" i="1"/>
  <c r="AL33" i="1"/>
  <c r="AK24" i="1"/>
  <c r="AV24" i="1"/>
  <c r="AU24" i="1"/>
  <c r="AT24" i="1"/>
  <c r="AS24" i="1"/>
  <c r="AR24" i="1"/>
  <c r="AQ24" i="1"/>
  <c r="AP24" i="1"/>
  <c r="AO24" i="1"/>
  <c r="AN24" i="1"/>
  <c r="AM24" i="1"/>
  <c r="AL24" i="1"/>
  <c r="AW24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W17" i="1"/>
  <c r="AK141" i="2"/>
  <c r="AK139" i="2"/>
  <c r="AK137" i="2"/>
  <c r="AL137" i="2"/>
  <c r="AL141" i="2"/>
  <c r="AL140" i="2"/>
  <c r="AL139" i="2"/>
  <c r="AM140" i="2"/>
  <c r="AM141" i="2"/>
  <c r="AM139" i="2"/>
  <c r="AM138" i="2"/>
  <c r="AM137" i="2"/>
  <c r="AM136" i="2"/>
  <c r="AN141" i="2"/>
  <c r="AN140" i="2"/>
  <c r="AN139" i="2"/>
  <c r="AN138" i="2"/>
  <c r="AN137" i="2"/>
  <c r="AN136" i="2"/>
  <c r="AO137" i="2"/>
  <c r="AO141" i="2"/>
  <c r="AO140" i="2"/>
  <c r="AO139" i="2"/>
  <c r="AO138" i="2"/>
  <c r="AO136" i="2"/>
  <c r="AP141" i="2"/>
  <c r="AP140" i="2"/>
  <c r="AP139" i="2"/>
  <c r="AP138" i="2"/>
  <c r="AP137" i="2"/>
  <c r="AP136" i="2"/>
  <c r="AQ141" i="2"/>
  <c r="AQ140" i="2"/>
  <c r="AQ139" i="2"/>
  <c r="AQ138" i="2"/>
  <c r="AQ137" i="2"/>
  <c r="AQ136" i="2"/>
  <c r="AR137" i="2"/>
  <c r="AR141" i="2"/>
  <c r="AR140" i="2"/>
  <c r="AR139" i="2"/>
  <c r="AR138" i="2"/>
  <c r="AR136" i="2"/>
  <c r="AS136" i="2"/>
  <c r="AS141" i="2"/>
  <c r="AS140" i="2"/>
  <c r="AS139" i="2"/>
  <c r="AS138" i="2"/>
  <c r="AS137" i="2"/>
  <c r="AT137" i="2"/>
  <c r="AT141" i="2"/>
  <c r="AT140" i="2"/>
  <c r="AT139" i="2"/>
  <c r="AT138" i="2"/>
  <c r="AT136" i="2"/>
  <c r="AU140" i="2"/>
  <c r="AU136" i="2"/>
  <c r="AU141" i="2"/>
  <c r="AU139" i="2"/>
  <c r="AU138" i="2"/>
  <c r="AU137" i="2"/>
  <c r="AV141" i="2"/>
  <c r="AV140" i="2"/>
  <c r="AV139" i="2"/>
  <c r="AV138" i="2"/>
  <c r="AV136" i="2"/>
  <c r="AW140" i="2"/>
  <c r="AW139" i="2"/>
  <c r="AW136" i="2"/>
  <c r="AV131" i="2"/>
  <c r="AU131" i="2"/>
  <c r="AT131" i="2"/>
  <c r="AS131" i="2"/>
  <c r="AR131" i="2"/>
  <c r="AQ131" i="2"/>
  <c r="AP131" i="2"/>
  <c r="AO131" i="2"/>
  <c r="AN131" i="2"/>
  <c r="AM131" i="2"/>
  <c r="AL131" i="2"/>
  <c r="AW131" i="2"/>
  <c r="AL105" i="2"/>
  <c r="AL138" i="2" s="1"/>
  <c r="AK105" i="2"/>
  <c r="AK138" i="2" s="1"/>
  <c r="AL103" i="2"/>
  <c r="AL136" i="2" s="1"/>
  <c r="AK103" i="2"/>
  <c r="AK136" i="2" s="1"/>
  <c r="AT127" i="2"/>
  <c r="AS127" i="2"/>
  <c r="AR127" i="2"/>
  <c r="AQ127" i="2"/>
  <c r="AO127" i="2"/>
  <c r="AN127" i="2"/>
  <c r="AM127" i="2"/>
  <c r="AL127" i="2"/>
  <c r="AU127" i="2"/>
  <c r="AV127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W120" i="2"/>
  <c r="AK113" i="2"/>
  <c r="AV113" i="2"/>
  <c r="AU113" i="2"/>
  <c r="AT113" i="2"/>
  <c r="AS113" i="2"/>
  <c r="AR113" i="2"/>
  <c r="AQ113" i="2"/>
  <c r="AP113" i="2"/>
  <c r="AO113" i="2"/>
  <c r="AN113" i="2"/>
  <c r="AM113" i="2"/>
  <c r="AL113" i="2"/>
  <c r="AV106" i="2"/>
  <c r="AU106" i="2"/>
  <c r="AT106" i="2"/>
  <c r="AS106" i="2"/>
  <c r="AR106" i="2"/>
  <c r="AQ106" i="2"/>
  <c r="AP106" i="2"/>
  <c r="AO106" i="2"/>
  <c r="AN106" i="2"/>
  <c r="AM106" i="2"/>
  <c r="AW10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W96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W92" i="2"/>
  <c r="AV86" i="2"/>
  <c r="AU86" i="2"/>
  <c r="AT86" i="2"/>
  <c r="AS86" i="2"/>
  <c r="AR86" i="2"/>
  <c r="AQ86" i="2"/>
  <c r="AP86" i="2"/>
  <c r="AO86" i="2"/>
  <c r="AN86" i="2"/>
  <c r="AM86" i="2"/>
  <c r="AL86" i="2"/>
  <c r="AW86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W77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W65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W60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R50" i="2"/>
  <c r="AQ50" i="2"/>
  <c r="AP50" i="2"/>
  <c r="AO50" i="2"/>
  <c r="AN50" i="2"/>
  <c r="AM50" i="2"/>
  <c r="AL50" i="2"/>
  <c r="AK50" i="2"/>
  <c r="AS50" i="2"/>
  <c r="AV50" i="2"/>
  <c r="AU50" i="2"/>
  <c r="AT50" i="2"/>
  <c r="AW50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W45" i="2"/>
  <c r="AV41" i="2"/>
  <c r="AU41" i="2"/>
  <c r="AT41" i="2"/>
  <c r="AS41" i="2"/>
  <c r="AR41" i="2"/>
  <c r="AQ41" i="2"/>
  <c r="AP41" i="2"/>
  <c r="AO41" i="2"/>
  <c r="AN41" i="2"/>
  <c r="AM41" i="2"/>
  <c r="AL41" i="2"/>
  <c r="AW41" i="2"/>
  <c r="AK35" i="2"/>
  <c r="AV35" i="2"/>
  <c r="AU35" i="2"/>
  <c r="AT35" i="2"/>
  <c r="AS35" i="2"/>
  <c r="AR35" i="2"/>
  <c r="AQ35" i="2"/>
  <c r="AP35" i="2"/>
  <c r="AO35" i="2"/>
  <c r="AN35" i="2"/>
  <c r="AM35" i="2"/>
  <c r="AL35" i="2"/>
  <c r="AW35" i="2"/>
  <c r="AV28" i="2"/>
  <c r="AU28" i="2"/>
  <c r="AT28" i="2"/>
  <c r="AS28" i="2"/>
  <c r="AR28" i="2"/>
  <c r="AQ28" i="2"/>
  <c r="AP28" i="2"/>
  <c r="AO28" i="2"/>
  <c r="AN28" i="2"/>
  <c r="AM28" i="2"/>
  <c r="AL28" i="2"/>
  <c r="AW28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W23" i="2"/>
  <c r="AK13" i="2"/>
  <c r="AL13" i="2"/>
  <c r="AV13" i="2"/>
  <c r="AU13" i="2"/>
  <c r="AT13" i="2"/>
  <c r="AS13" i="2"/>
  <c r="AR13" i="2"/>
  <c r="AQ13" i="2"/>
  <c r="AP13" i="2"/>
  <c r="AO13" i="2"/>
  <c r="AN13" i="2"/>
  <c r="AM13" i="2"/>
  <c r="AW13" i="2"/>
  <c r="AL154" i="1" l="1"/>
  <c r="AK106" i="2"/>
  <c r="AK154" i="1"/>
  <c r="AL142" i="2"/>
  <c r="AL186" i="1"/>
  <c r="AL188" i="1"/>
  <c r="AL190" i="1"/>
  <c r="AL175" i="5"/>
  <c r="AK186" i="1"/>
  <c r="AK188" i="1"/>
  <c r="AK190" i="1"/>
  <c r="AK175" i="5"/>
  <c r="AL106" i="2"/>
  <c r="AK142" i="2"/>
  <c r="AS142" i="2"/>
  <c r="AQ142" i="2"/>
  <c r="AP142" i="2"/>
  <c r="AO142" i="2"/>
  <c r="AN142" i="2"/>
  <c r="AM142" i="2"/>
  <c r="AU142" i="2"/>
  <c r="AV142" i="2"/>
  <c r="AR142" i="2"/>
  <c r="AT142" i="2"/>
  <c r="AS134" i="4"/>
  <c r="AV134" i="4"/>
  <c r="AU134" i="4"/>
  <c r="AK192" i="1" l="1"/>
  <c r="AL192" i="1"/>
  <c r="AL105" i="4"/>
  <c r="AK105" i="4"/>
  <c r="AK174" i="5" s="1"/>
  <c r="AL103" i="4"/>
  <c r="AL133" i="4" s="1"/>
  <c r="AK103" i="4"/>
  <c r="AK133" i="4" s="1"/>
  <c r="AL104" i="4"/>
  <c r="AL134" i="4" s="1"/>
  <c r="AK104" i="4"/>
  <c r="AK134" i="4" s="1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W128" i="4"/>
  <c r="AK137" i="4"/>
  <c r="AK138" i="4"/>
  <c r="AK135" i="4"/>
  <c r="AL138" i="4"/>
  <c r="AL137" i="4"/>
  <c r="AM133" i="4"/>
  <c r="AM138" i="4"/>
  <c r="AM137" i="4"/>
  <c r="AN138" i="4"/>
  <c r="AN137" i="4"/>
  <c r="AN135" i="4"/>
  <c r="AN133" i="4"/>
  <c r="AO138" i="4"/>
  <c r="AO137" i="4"/>
  <c r="AO136" i="4"/>
  <c r="AO135" i="4"/>
  <c r="AO134" i="4"/>
  <c r="AO133" i="4"/>
  <c r="AP133" i="4"/>
  <c r="AU138" i="4"/>
  <c r="AT138" i="4"/>
  <c r="AS138" i="4"/>
  <c r="AR138" i="4"/>
  <c r="AQ138" i="4"/>
  <c r="AP138" i="4"/>
  <c r="AU137" i="4"/>
  <c r="AT137" i="4"/>
  <c r="AS137" i="4"/>
  <c r="AR137" i="4"/>
  <c r="AQ137" i="4"/>
  <c r="AP137" i="4"/>
  <c r="AU136" i="4"/>
  <c r="AT136" i="4"/>
  <c r="AS136" i="4"/>
  <c r="AR136" i="4"/>
  <c r="AQ136" i="4"/>
  <c r="AP136" i="4"/>
  <c r="AU135" i="4"/>
  <c r="AT135" i="4"/>
  <c r="AS135" i="4"/>
  <c r="AR135" i="4"/>
  <c r="AQ135" i="4"/>
  <c r="AP135" i="4"/>
  <c r="AR134" i="4"/>
  <c r="AQ134" i="4"/>
  <c r="AP134" i="4"/>
  <c r="AU133" i="4"/>
  <c r="AT133" i="4"/>
  <c r="AS133" i="4"/>
  <c r="AR133" i="4"/>
  <c r="AQ133" i="4"/>
  <c r="AV138" i="4"/>
  <c r="AV137" i="4"/>
  <c r="AV136" i="4"/>
  <c r="AV135" i="4"/>
  <c r="AV133" i="4"/>
  <c r="AW138" i="4"/>
  <c r="AW137" i="4"/>
  <c r="AW135" i="4"/>
  <c r="AV123" i="4"/>
  <c r="AU123" i="4"/>
  <c r="AT123" i="4"/>
  <c r="AS123" i="4"/>
  <c r="AR123" i="4"/>
  <c r="AQ123" i="4"/>
  <c r="AP123" i="4"/>
  <c r="AO123" i="4"/>
  <c r="AN123" i="4"/>
  <c r="AM123" i="4"/>
  <c r="AL123" i="4"/>
  <c r="AK116" i="4"/>
  <c r="AV116" i="4"/>
  <c r="AU116" i="4"/>
  <c r="AT116" i="4"/>
  <c r="AS116" i="4"/>
  <c r="AR116" i="4"/>
  <c r="AQ116" i="4"/>
  <c r="AP116" i="4"/>
  <c r="AO116" i="4"/>
  <c r="AN116" i="4"/>
  <c r="AM116" i="4"/>
  <c r="AL116" i="4"/>
  <c r="AW116" i="4"/>
  <c r="AV107" i="4"/>
  <c r="AU107" i="4"/>
  <c r="AT107" i="4"/>
  <c r="AS107" i="4"/>
  <c r="AR107" i="4"/>
  <c r="AQ107" i="4"/>
  <c r="AP107" i="4"/>
  <c r="AO107" i="4"/>
  <c r="AN107" i="4"/>
  <c r="AM107" i="4"/>
  <c r="AW107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W100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W83" i="4"/>
  <c r="AV77" i="4"/>
  <c r="AU77" i="4"/>
  <c r="AT77" i="4"/>
  <c r="AS77" i="4"/>
  <c r="AR77" i="4"/>
  <c r="AQ77" i="4"/>
  <c r="AP77" i="4"/>
  <c r="AO77" i="4"/>
  <c r="AN77" i="4"/>
  <c r="AM77" i="4"/>
  <c r="AL77" i="4"/>
  <c r="AW77" i="4"/>
  <c r="AO71" i="4"/>
  <c r="AN71" i="4"/>
  <c r="AM71" i="4"/>
  <c r="AL71" i="4"/>
  <c r="AK71" i="4"/>
  <c r="AP71" i="4"/>
  <c r="AV71" i="4"/>
  <c r="AU71" i="4"/>
  <c r="AS71" i="4"/>
  <c r="AR71" i="4"/>
  <c r="AQ71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U56" i="4"/>
  <c r="AT56" i="4"/>
  <c r="AS56" i="4"/>
  <c r="AR56" i="4"/>
  <c r="AQ56" i="4"/>
  <c r="AP56" i="4"/>
  <c r="AO56" i="4"/>
  <c r="AN56" i="4"/>
  <c r="AM56" i="4"/>
  <c r="AL56" i="4"/>
  <c r="AK56" i="4"/>
  <c r="AV56" i="4"/>
  <c r="AW56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W47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W33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W26" i="4"/>
  <c r="AU20" i="4"/>
  <c r="AS20" i="4"/>
  <c r="AR20" i="4"/>
  <c r="AQ20" i="4"/>
  <c r="AP20" i="4"/>
  <c r="AO20" i="4"/>
  <c r="AN20" i="4"/>
  <c r="AM20" i="4"/>
  <c r="AL20" i="4"/>
  <c r="AK20" i="4"/>
  <c r="AS32" i="3"/>
  <c r="AS62" i="5" s="1"/>
  <c r="AS112" i="3"/>
  <c r="AS223" i="5" s="1"/>
  <c r="AR31" i="3"/>
  <c r="AR61" i="5" s="1"/>
  <c r="AQ31" i="3"/>
  <c r="AQ104" i="3" s="1"/>
  <c r="AP31" i="3"/>
  <c r="AP61" i="5" s="1"/>
  <c r="AO31" i="3"/>
  <c r="AL31" i="3"/>
  <c r="AL61" i="5" s="1"/>
  <c r="AL223" i="5" s="1"/>
  <c r="AK31" i="3"/>
  <c r="AK61" i="5" s="1"/>
  <c r="AK223" i="5" s="1"/>
  <c r="AR32" i="3"/>
  <c r="AR62" i="5" s="1"/>
  <c r="AQ32" i="3"/>
  <c r="AP32" i="3"/>
  <c r="AP105" i="3" s="1"/>
  <c r="AO32" i="3"/>
  <c r="AO62" i="5" s="1"/>
  <c r="AN32" i="3"/>
  <c r="AN62" i="5" s="1"/>
  <c r="AL32" i="3"/>
  <c r="AL62" i="5" s="1"/>
  <c r="AL224" i="5" s="1"/>
  <c r="AK32" i="3"/>
  <c r="AK62" i="5" s="1"/>
  <c r="AK224" i="5" s="1"/>
  <c r="AS28" i="3"/>
  <c r="AR28" i="3"/>
  <c r="AR101" i="3" s="1"/>
  <c r="AQ28" i="3"/>
  <c r="AQ58" i="5" s="1"/>
  <c r="AO28" i="3"/>
  <c r="AO101" i="3" s="1"/>
  <c r="AP28" i="3"/>
  <c r="AP58" i="5" s="1"/>
  <c r="AN28" i="3"/>
  <c r="AN58" i="5" s="1"/>
  <c r="AL28" i="3"/>
  <c r="AK28" i="3"/>
  <c r="AK58" i="5" s="1"/>
  <c r="AM105" i="3"/>
  <c r="AM104" i="3"/>
  <c r="AM102" i="3"/>
  <c r="AM101" i="3"/>
  <c r="AN102" i="3"/>
  <c r="AO104" i="3"/>
  <c r="AO102" i="3"/>
  <c r="AP102" i="3"/>
  <c r="AV105" i="3"/>
  <c r="AU105" i="3"/>
  <c r="AT105" i="3"/>
  <c r="AV104" i="3"/>
  <c r="AU104" i="3"/>
  <c r="AT104" i="3"/>
  <c r="AS104" i="3"/>
  <c r="AV102" i="3"/>
  <c r="AU102" i="3"/>
  <c r="AT102" i="3"/>
  <c r="AS102" i="3"/>
  <c r="AR102" i="3"/>
  <c r="AQ102" i="3"/>
  <c r="AV101" i="3"/>
  <c r="AU101" i="3"/>
  <c r="AT101" i="3"/>
  <c r="AS101" i="3"/>
  <c r="AW105" i="3"/>
  <c r="AL86" i="3"/>
  <c r="AO92" i="3"/>
  <c r="AN92" i="3"/>
  <c r="AM92" i="3"/>
  <c r="AL92" i="3"/>
  <c r="AP92" i="3"/>
  <c r="AV92" i="3"/>
  <c r="AU92" i="3"/>
  <c r="AT92" i="3"/>
  <c r="AS92" i="3"/>
  <c r="AR92" i="3"/>
  <c r="AQ92" i="3"/>
  <c r="AW92" i="3"/>
  <c r="AO81" i="3"/>
  <c r="AN81" i="3"/>
  <c r="AM81" i="3"/>
  <c r="AL81" i="3"/>
  <c r="AK81" i="3"/>
  <c r="AP81" i="3"/>
  <c r="AV81" i="3"/>
  <c r="AT81" i="3"/>
  <c r="AS81" i="3"/>
  <c r="AR81" i="3"/>
  <c r="AQ81" i="3"/>
  <c r="AW81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W75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W59" i="3"/>
  <c r="AM53" i="3"/>
  <c r="AL53" i="3"/>
  <c r="AK53" i="3"/>
  <c r="AN53" i="3"/>
  <c r="AW53" i="3"/>
  <c r="AV53" i="3"/>
  <c r="AU53" i="3"/>
  <c r="AT53" i="3"/>
  <c r="AS53" i="3"/>
  <c r="AR53" i="3"/>
  <c r="AQ53" i="3"/>
  <c r="AP53" i="3"/>
  <c r="AO53" i="3"/>
  <c r="AM46" i="3"/>
  <c r="AL46" i="3"/>
  <c r="AN46" i="3"/>
  <c r="AV46" i="3"/>
  <c r="AU46" i="3"/>
  <c r="AT46" i="3"/>
  <c r="AS46" i="3"/>
  <c r="AR46" i="3"/>
  <c r="AQ46" i="3"/>
  <c r="AP46" i="3"/>
  <c r="AO46" i="3"/>
  <c r="AW46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W40" i="3"/>
  <c r="AM33" i="3"/>
  <c r="AV33" i="3"/>
  <c r="AU33" i="3"/>
  <c r="AT33" i="3"/>
  <c r="AW33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V139" i="4" l="1"/>
  <c r="AL172" i="5"/>
  <c r="AK172" i="5"/>
  <c r="AK176" i="5" s="1"/>
  <c r="AL135" i="4"/>
  <c r="AL139" i="4" s="1"/>
  <c r="AL174" i="5"/>
  <c r="AS33" i="3"/>
  <c r="AP33" i="3"/>
  <c r="AL109" i="3"/>
  <c r="AL58" i="5"/>
  <c r="AO109" i="3"/>
  <c r="AO58" i="5"/>
  <c r="AR109" i="3"/>
  <c r="AR220" i="5" s="1"/>
  <c r="AR58" i="5"/>
  <c r="AN215" i="5"/>
  <c r="AN224" i="5"/>
  <c r="AP113" i="3"/>
  <c r="AP62" i="5"/>
  <c r="AP63" i="5" s="1"/>
  <c r="AR215" i="5"/>
  <c r="AP213" i="5"/>
  <c r="AP223" i="5"/>
  <c r="AR213" i="5"/>
  <c r="AS215" i="5"/>
  <c r="AL215" i="5"/>
  <c r="AM106" i="3"/>
  <c r="AK63" i="5"/>
  <c r="AK220" i="5"/>
  <c r="AN63" i="5"/>
  <c r="AN210" i="5"/>
  <c r="AN220" i="5"/>
  <c r="AP210" i="5"/>
  <c r="AP220" i="5"/>
  <c r="AQ210" i="5"/>
  <c r="AS109" i="3"/>
  <c r="AS220" i="5" s="1"/>
  <c r="AS58" i="5"/>
  <c r="AO215" i="5"/>
  <c r="AO224" i="5"/>
  <c r="AQ113" i="3"/>
  <c r="AQ224" i="5" s="1"/>
  <c r="AQ62" i="5"/>
  <c r="AO112" i="3"/>
  <c r="AO61" i="5"/>
  <c r="AQ112" i="3"/>
  <c r="AQ223" i="5" s="1"/>
  <c r="AQ61" i="5"/>
  <c r="AK213" i="5"/>
  <c r="AK215" i="5"/>
  <c r="AK107" i="4"/>
  <c r="AR139" i="4"/>
  <c r="AT139" i="4"/>
  <c r="AO139" i="4"/>
  <c r="AN139" i="4"/>
  <c r="AK33" i="3"/>
  <c r="AK109" i="3"/>
  <c r="AN101" i="3"/>
  <c r="AN109" i="3"/>
  <c r="AP101" i="3"/>
  <c r="AP109" i="3"/>
  <c r="AQ101" i="3"/>
  <c r="AQ109" i="3"/>
  <c r="AQ220" i="5" s="1"/>
  <c r="AL105" i="3"/>
  <c r="AL113" i="3"/>
  <c r="AO105" i="3"/>
  <c r="AO106" i="3" s="1"/>
  <c r="AO113" i="3"/>
  <c r="AK104" i="3"/>
  <c r="AK112" i="3"/>
  <c r="AN104" i="3"/>
  <c r="AN112" i="3"/>
  <c r="AP104" i="3"/>
  <c r="AP112" i="3"/>
  <c r="AR104" i="3"/>
  <c r="AR112" i="3"/>
  <c r="AR223" i="5" s="1"/>
  <c r="AS105" i="3"/>
  <c r="AS113" i="3"/>
  <c r="AS224" i="5" s="1"/>
  <c r="AQ33" i="3"/>
  <c r="AL33" i="3"/>
  <c r="AQ105" i="3"/>
  <c r="AK105" i="3"/>
  <c r="AK113" i="3"/>
  <c r="AN105" i="3"/>
  <c r="AN113" i="3"/>
  <c r="AR105" i="3"/>
  <c r="AR113" i="3"/>
  <c r="AR224" i="5" s="1"/>
  <c r="AL104" i="3"/>
  <c r="AL112" i="3"/>
  <c r="AR33" i="3"/>
  <c r="AM139" i="4"/>
  <c r="AL107" i="4"/>
  <c r="AQ139" i="4"/>
  <c r="AS139" i="4"/>
  <c r="AU139" i="4"/>
  <c r="AP139" i="4"/>
  <c r="AK139" i="4"/>
  <c r="AL101" i="3"/>
  <c r="AO33" i="3"/>
  <c r="AK101" i="3"/>
  <c r="AN33" i="3"/>
  <c r="AN217" i="5" l="1"/>
  <c r="AN226" i="5"/>
  <c r="AK226" i="5"/>
  <c r="AL176" i="5"/>
  <c r="AO114" i="3"/>
  <c r="AL114" i="3"/>
  <c r="AR114" i="3"/>
  <c r="AS114" i="3"/>
  <c r="AP106" i="3"/>
  <c r="AP114" i="3"/>
  <c r="AL213" i="5"/>
  <c r="AK210" i="5"/>
  <c r="AK217" i="5" s="1"/>
  <c r="AN106" i="3"/>
  <c r="AK106" i="3"/>
  <c r="AQ114" i="3"/>
  <c r="AN114" i="3"/>
  <c r="AK114" i="3"/>
  <c r="AQ213" i="5"/>
  <c r="AO223" i="5"/>
  <c r="AO213" i="5"/>
  <c r="AQ215" i="5"/>
  <c r="AS63" i="5"/>
  <c r="AS210" i="5"/>
  <c r="AS217" i="5" s="1"/>
  <c r="AS226" i="5"/>
  <c r="AQ63" i="5"/>
  <c r="AP215" i="5"/>
  <c r="AP217" i="5" s="1"/>
  <c r="AP224" i="5"/>
  <c r="AR63" i="5"/>
  <c r="AR210" i="5"/>
  <c r="AR217" i="5" s="1"/>
  <c r="AR226" i="5"/>
  <c r="AO63" i="5"/>
  <c r="AO210" i="5"/>
  <c r="AO220" i="5"/>
  <c r="AL63" i="5"/>
  <c r="AL220" i="5"/>
  <c r="AL210" i="5"/>
  <c r="AL106" i="3"/>
  <c r="AQ100" i="3"/>
  <c r="AQ106" i="3" s="1"/>
  <c r="AL226" i="5" l="1"/>
  <c r="AO226" i="5"/>
  <c r="AP226" i="5"/>
  <c r="AO217" i="5"/>
  <c r="AL217" i="5"/>
  <c r="AQ226" i="5"/>
  <c r="AQ217" i="5"/>
  <c r="AW100" i="3"/>
  <c r="AV100" i="3"/>
  <c r="AV106" i="3" s="1"/>
  <c r="AU100" i="3"/>
  <c r="AU106" i="3" s="1"/>
  <c r="AT100" i="3"/>
  <c r="AT106" i="3" s="1"/>
  <c r="AS100" i="3"/>
  <c r="AS106" i="3" s="1"/>
  <c r="AR100" i="3"/>
  <c r="AR106" i="3" s="1"/>
  <c r="AW191" i="1" l="1"/>
  <c r="AW141" i="2"/>
  <c r="AW136" i="4" l="1"/>
  <c r="AW111" i="2" l="1"/>
  <c r="AW181" i="5" s="1"/>
  <c r="AW183" i="5" l="1"/>
  <c r="AW113" i="2"/>
  <c r="AW138" i="2"/>
  <c r="AW142" i="2" s="1"/>
  <c r="AW19" i="3"/>
  <c r="AW45" i="5" l="1"/>
  <c r="AW112" i="3"/>
  <c r="AW21" i="3"/>
  <c r="AW104" i="3"/>
  <c r="AW106" i="3" s="1"/>
  <c r="AW114" i="3" l="1"/>
  <c r="AW223" i="5"/>
  <c r="AW47" i="5"/>
  <c r="AW213" i="5"/>
  <c r="AW172" i="1"/>
  <c r="AW226" i="5" l="1"/>
  <c r="AW176" i="1"/>
  <c r="AW186" i="1"/>
  <c r="AW192" i="1" s="1"/>
  <c r="AW119" i="4"/>
  <c r="AW123" i="4" s="1"/>
  <c r="AW86" i="4"/>
  <c r="AW153" i="5" s="1"/>
  <c r="AW158" i="5" s="1"/>
  <c r="AW194" i="5" l="1"/>
  <c r="AW198" i="5" s="1"/>
  <c r="AW91" i="4"/>
  <c r="AW133" i="4"/>
  <c r="AW139" i="4" s="1"/>
  <c r="AW210" i="5" l="1"/>
  <c r="AW217" i="5" s="1"/>
</calcChain>
</file>

<file path=xl/sharedStrings.xml><?xml version="1.0" encoding="utf-8"?>
<sst xmlns="http://schemas.openxmlformats.org/spreadsheetml/2006/main" count="1020" uniqueCount="126">
  <si>
    <t>Bachelor's</t>
  </si>
  <si>
    <t>FY 2011</t>
  </si>
  <si>
    <t>FY 2012</t>
  </si>
  <si>
    <t>FY 2010</t>
  </si>
  <si>
    <t>FY 2013</t>
  </si>
  <si>
    <t>Master's</t>
  </si>
  <si>
    <t>FY 2009</t>
  </si>
  <si>
    <t>Doctor's-research/scholarship</t>
  </si>
  <si>
    <t>FY 2008</t>
  </si>
  <si>
    <t>Graduate Certificate</t>
  </si>
  <si>
    <t>Undergraduate Certificate</t>
  </si>
  <si>
    <t>Educational Specialist</t>
  </si>
  <si>
    <t>FY 2007</t>
  </si>
  <si>
    <t>FY 2006</t>
  </si>
  <si>
    <t>FY 2005</t>
  </si>
  <si>
    <t>FY 2004</t>
  </si>
  <si>
    <t>FY 2003</t>
  </si>
  <si>
    <t>FY 2002</t>
  </si>
  <si>
    <t>FY 2001</t>
  </si>
  <si>
    <t>FY 2000</t>
  </si>
  <si>
    <t>FY 1999</t>
  </si>
  <si>
    <t>FY 1998</t>
  </si>
  <si>
    <t>FY 1997</t>
  </si>
  <si>
    <t>TABLE 2.10</t>
  </si>
  <si>
    <t>UNIVERSITY OF MISSOURI-COLUMBIA</t>
  </si>
  <si>
    <t>UNIVERSITY OF MISSOURI SYSTEM</t>
  </si>
  <si>
    <t>UNIVERSITY OF MISSOURI-KANSAS CITY</t>
  </si>
  <si>
    <t>UNIVERSITY OF MISSOURI-ST. LOUIS</t>
  </si>
  <si>
    <t>MISSOURI UNIVERSITY OF SCIENCE AND TECHNOLOGY</t>
  </si>
  <si>
    <t>SUMMARY</t>
  </si>
  <si>
    <t>MAJOR CIP GROUP</t>
  </si>
  <si>
    <t>Source: IPEDS C, Completions Survey</t>
  </si>
  <si>
    <t>Doctor's-professional practice</t>
  </si>
  <si>
    <t>STEM Programs*</t>
  </si>
  <si>
    <t>FY 1996</t>
  </si>
  <si>
    <t>FY 1995</t>
  </si>
  <si>
    <t>FY 1994</t>
  </si>
  <si>
    <t>FY 1993</t>
  </si>
  <si>
    <t>FY 1992</t>
  </si>
  <si>
    <t>FY 1989</t>
  </si>
  <si>
    <t>FY 1990</t>
  </si>
  <si>
    <t>FY 1991</t>
  </si>
  <si>
    <t>FY 1987</t>
  </si>
  <si>
    <t>FY 1988</t>
  </si>
  <si>
    <t>Professional Development</t>
  </si>
  <si>
    <t>FY 1986</t>
  </si>
  <si>
    <t>FY 1985</t>
  </si>
  <si>
    <t>FY 1984</t>
  </si>
  <si>
    <t>FY 1983</t>
  </si>
  <si>
    <t>FY 1982</t>
  </si>
  <si>
    <t>FY 1981</t>
  </si>
  <si>
    <t>FY 1980</t>
  </si>
  <si>
    <t>FY 1979</t>
  </si>
  <si>
    <t>FY 1978</t>
  </si>
  <si>
    <t>FY 1977</t>
  </si>
  <si>
    <t>FY 1976</t>
  </si>
  <si>
    <t>FY 1975</t>
  </si>
  <si>
    <t>FY 1974</t>
  </si>
  <si>
    <t>FY 1973</t>
  </si>
  <si>
    <t>FY 1972</t>
  </si>
  <si>
    <t>FY 1971</t>
  </si>
  <si>
    <t>FY 1970</t>
  </si>
  <si>
    <t>FY 1969</t>
  </si>
  <si>
    <t>FY 1968</t>
  </si>
  <si>
    <t>01 - Agriculture &amp; Agriculture Operations*</t>
  </si>
  <si>
    <t>03 - Natural Resources &amp; Conservation*</t>
  </si>
  <si>
    <t>04 - Architecture</t>
  </si>
  <si>
    <t>05 - Area,  Ethnic,  Cultural,  Gender, &amp; Group Studies</t>
  </si>
  <si>
    <t>09 - Communication &amp; Journalism</t>
  </si>
  <si>
    <t>11 - Computer &amp; Information Sciences*</t>
  </si>
  <si>
    <t>13 - Education</t>
  </si>
  <si>
    <t>14 - Engineering*</t>
  </si>
  <si>
    <t>99 - Grand Totals</t>
  </si>
  <si>
    <t>54 - History</t>
  </si>
  <si>
    <t>52 - Business  Management  &amp; Marketing</t>
  </si>
  <si>
    <t>51 - Health Professions</t>
  </si>
  <si>
    <t>50 - Visual &amp; Performing Arts</t>
  </si>
  <si>
    <t>45 - Social Sciences</t>
  </si>
  <si>
    <t>44 - Public Administration &amp; Social Service</t>
  </si>
  <si>
    <t>43 - Homeland Security, Law Enforcement, &amp; Firefighting</t>
  </si>
  <si>
    <t>42 - Psychology</t>
  </si>
  <si>
    <t>40 - Physical Sciences*</t>
  </si>
  <si>
    <t>38 - Philosophy &amp; Religious Studies</t>
  </si>
  <si>
    <t>31 - Parks, Recreation, Leisure, &amp; Fitness Studies</t>
  </si>
  <si>
    <t>30 - Multi/Interdisciplinary Studies</t>
  </si>
  <si>
    <t>27 - Mathematics &amp; Statistics*</t>
  </si>
  <si>
    <t>19 - Family &amp; Consumer Sciences/Human Sciences</t>
  </si>
  <si>
    <t>22 - Legal Professions &amp; Studies</t>
  </si>
  <si>
    <t>23 - English Language &amp; Literature/Letters</t>
  </si>
  <si>
    <t>26 - Biological &amp; Biomedical Sciences*</t>
  </si>
  <si>
    <t>25 - Library Science</t>
  </si>
  <si>
    <t>24 - Liberal Arts &amp; Sciences/General Studies &amp; Humanities</t>
  </si>
  <si>
    <t>16 - Foreign Languages, Literatures, &amp; Linguistics</t>
  </si>
  <si>
    <t>15 - Engineering Technologies*</t>
  </si>
  <si>
    <t xml:space="preserve">            Prior year figures reflect current CIP classification.</t>
  </si>
  <si>
    <t xml:space="preserve">            17 &amp; 18 merged to create group 51.  Prior figures reflect current CIP classification.</t>
  </si>
  <si>
    <t>Notes: In FY 1992, Major CIP Groups 16 &amp; 17 merged to create group 52 and Major CIP Groups</t>
  </si>
  <si>
    <t xml:space="preserve">            figures reflect current CIP classification.</t>
  </si>
  <si>
    <t xml:space="preserve">            In FY 2003, Major CIP Group 02 merged with group 01 and Major CIP Group 54 separated</t>
  </si>
  <si>
    <t xml:space="preserve">            from group 45.  Prior year figures reflect current CIP classification.</t>
  </si>
  <si>
    <t xml:space="preserve">            current CIP classification.          </t>
  </si>
  <si>
    <t xml:space="preserve">            In FY 2003, Major CIP Group 54 separated from group 45.  Prior year figures reflect</t>
  </si>
  <si>
    <t xml:space="preserve">            Prior to FY 2007, Major CIP Group 03 was originally reported in group 30.  Prior year</t>
  </si>
  <si>
    <t>Notes: In FY 2003, Major CIP Group 54 separated from group 45.  Prior year figures reflect</t>
  </si>
  <si>
    <t xml:space="preserve">            Prior to FY 2010 (except FY 2003), Major CIP Group 15 was originally reported in group 14.</t>
  </si>
  <si>
    <t xml:space="preserve">            Prior to FY 2007, Major CIP Group 03 for UMKC was originally reported in group 30.</t>
  </si>
  <si>
    <t xml:space="preserve">            Prior to FY 2010 (except FY 2003), Major CIP Group 15 for S&amp;T was originally reported in</t>
  </si>
  <si>
    <t xml:space="preserve">            group 14.  Prior year figures reflect current CIP classification.</t>
  </si>
  <si>
    <t>FY 2014</t>
  </si>
  <si>
    <t>DEGREES AWARDED</t>
  </si>
  <si>
    <t>FY 2015</t>
  </si>
  <si>
    <t>29 - Military Technologies &amp; Applied Sciences*</t>
  </si>
  <si>
    <t>FY 2016</t>
  </si>
  <si>
    <t>FY 2017</t>
  </si>
  <si>
    <t>FY 2018</t>
  </si>
  <si>
    <t>FY 2019</t>
  </si>
  <si>
    <t>FY 2020</t>
  </si>
  <si>
    <t xml:space="preserve">            In FY 2020, Veterinary programs changed from Major CIP Group 51 to group 01.</t>
  </si>
  <si>
    <t>FY 2021</t>
  </si>
  <si>
    <t>FY 2022</t>
  </si>
  <si>
    <t>FY 2023</t>
  </si>
  <si>
    <t>FY 2024</t>
  </si>
  <si>
    <t>https://dhewd.mo.gov/media/pdf/cbhe-performance-funding-model-technical-notes</t>
  </si>
  <si>
    <t>*STEM programs are based on CIP codes listed in the Missouri Department of Higher Education's (MDHE) Performance Funding manual, located on page 1:</t>
  </si>
  <si>
    <t>FY 2025</t>
  </si>
  <si>
    <t>UM-IR 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</si>
</sst>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Times New Roman"/>
      <family val="1"/>
    </font>
    <font>
      <u/>
      <sz val="7.85"/>
      <color indexed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37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3" fontId="2" fillId="0" borderId="0" xfId="0" applyNumberFormat="1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7" xfId="0" applyNumberFormat="1" applyFont="1" applyBorder="1"/>
    <xf numFmtId="0" fontId="4" fillId="0" borderId="0" xfId="0" applyFont="1"/>
    <xf numFmtId="3" fontId="3" fillId="0" borderId="0" xfId="0" applyNumberFormat="1" applyFont="1"/>
    <xf numFmtId="3" fontId="2" fillId="0" borderId="4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right"/>
    </xf>
    <xf numFmtId="3" fontId="3" fillId="3" borderId="0" xfId="0" applyNumberFormat="1" applyFont="1" applyFill="1" applyAlignment="1">
      <alignment vertical="center"/>
    </xf>
    <xf numFmtId="3" fontId="2" fillId="3" borderId="0" xfId="0" applyNumberFormat="1" applyFont="1" applyFill="1"/>
    <xf numFmtId="3" fontId="8" fillId="0" borderId="0" xfId="0" applyNumberFormat="1" applyFont="1"/>
    <xf numFmtId="3" fontId="3" fillId="4" borderId="0" xfId="0" applyNumberFormat="1" applyFont="1" applyFill="1" applyAlignment="1">
      <alignment vertical="center"/>
    </xf>
    <xf numFmtId="3" fontId="2" fillId="4" borderId="0" xfId="0" applyNumberFormat="1" applyFont="1" applyFill="1"/>
    <xf numFmtId="3" fontId="3" fillId="5" borderId="0" xfId="0" applyNumberFormat="1" applyFont="1" applyFill="1" applyAlignment="1">
      <alignment vertical="center"/>
    </xf>
    <xf numFmtId="3" fontId="2" fillId="5" borderId="0" xfId="0" applyNumberFormat="1" applyFont="1" applyFill="1"/>
    <xf numFmtId="3" fontId="3" fillId="6" borderId="0" xfId="0" applyNumberFormat="1" applyFont="1" applyFill="1" applyAlignment="1">
      <alignment vertical="center"/>
    </xf>
    <xf numFmtId="3" fontId="2" fillId="6" borderId="0" xfId="0" applyNumberFormat="1" applyFont="1" applyFill="1"/>
    <xf numFmtId="3" fontId="2" fillId="0" borderId="0" xfId="0" quotePrefix="1" applyNumberFormat="1" applyFont="1"/>
    <xf numFmtId="0" fontId="5" fillId="0" borderId="1" xfId="0" applyFont="1" applyBorder="1"/>
    <xf numFmtId="3" fontId="5" fillId="0" borderId="0" xfId="0" applyNumberFormat="1" applyFont="1"/>
    <xf numFmtId="3" fontId="2" fillId="7" borderId="0" xfId="0" applyNumberFormat="1" applyFont="1" applyFill="1"/>
    <xf numFmtId="9" fontId="2" fillId="0" borderId="0" xfId="0" applyNumberFormat="1" applyFont="1"/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7" fillId="0" borderId="1" xfId="1" applyNumberFormat="1" applyFont="1" applyBorder="1" applyAlignment="1"/>
    <xf numFmtId="0" fontId="7" fillId="0" borderId="1" xfId="1" applyFont="1" applyBorder="1" applyAlignment="1"/>
    <xf numFmtId="3" fontId="2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7" fillId="0" borderId="0" xfId="1" applyFont="1" applyFill="1" applyAlignment="1"/>
    <xf numFmtId="0" fontId="2" fillId="0" borderId="0" xfId="0" applyFont="1"/>
    <xf numFmtId="0" fontId="0" fillId="0" borderId="0" xfId="0"/>
    <xf numFmtId="3" fontId="2" fillId="0" borderId="0" xfId="0" applyNumberFormat="1" applyFont="1" applyFill="1"/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hewd.mo.gov/media/pdf/cbhe-performance-funding-model-technical-notes" TargetMode="External"/><Relationship Id="rId1" Type="http://schemas.openxmlformats.org/officeDocument/2006/relationships/hyperlink" Target="https://www.umsystem.edu/ums/fa/ir/ipeds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hewd.mo.gov/media/pdf/cbhe-performance-funding-model-technical-notes" TargetMode="External"/><Relationship Id="rId1" Type="http://schemas.openxmlformats.org/officeDocument/2006/relationships/hyperlink" Target="https://www.umsystem.edu/ums/fa/ir/ipeds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hewd.mo.gov/media/pdf/cbhe-performance-funding-model-technical-notes" TargetMode="External"/><Relationship Id="rId1" Type="http://schemas.openxmlformats.org/officeDocument/2006/relationships/hyperlink" Target="https://www.umsystem.edu/ums/fa/ir/ipeds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hewd.mo.gov/media/pdf/cbhe-performance-funding-model-technical-notes" TargetMode="External"/><Relationship Id="rId1" Type="http://schemas.openxmlformats.org/officeDocument/2006/relationships/hyperlink" Target="https://www.umsystem.edu/ums/fa/ir/ipeds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hewd.mo.gov/media/pdf/cbhe-performance-funding-model-technical-notes" TargetMode="External"/><Relationship Id="rId1" Type="http://schemas.openxmlformats.org/officeDocument/2006/relationships/hyperlink" Target="https://www.umsystem.edu/ums/fa/ir/iped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246"/>
  <sheetViews>
    <sheetView tabSelected="1" zoomScaleNormal="100" workbookViewId="0">
      <pane ySplit="7" topLeftCell="A8" activePane="bottomLeft" state="frozen"/>
      <selection pane="bottomLeft"/>
    </sheetView>
  </sheetViews>
  <sheetFormatPr defaultColWidth="9.140625" defaultRowHeight="13.5" customHeight="1" x14ac:dyDescent="0.2"/>
  <cols>
    <col min="1" max="2" width="2.7109375" style="1" customWidth="1"/>
    <col min="3" max="3" width="25.7109375" style="1" bestFit="1" customWidth="1"/>
    <col min="4" max="55" width="7.7109375" style="1" hidden="1" customWidth="1"/>
    <col min="56" max="61" width="7.7109375" style="1" customWidth="1"/>
    <col min="62" max="62" width="2.7109375" style="1" customWidth="1"/>
    <col min="63" max="16384" width="9.140625" style="1"/>
  </cols>
  <sheetData>
    <row r="2" spans="1:62" ht="15" customHeight="1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1"/>
    </row>
    <row r="3" spans="1:62" ht="13.5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"/>
    </row>
    <row r="4" spans="1:62" ht="15" customHeight="1" x14ac:dyDescent="0.25">
      <c r="A4" s="5"/>
      <c r="B4" s="7" t="s">
        <v>109</v>
      </c>
      <c r="BJ4" s="6"/>
    </row>
    <row r="5" spans="1:62" ht="15" customHeight="1" x14ac:dyDescent="0.25">
      <c r="A5" s="5"/>
      <c r="B5" s="7" t="s">
        <v>25</v>
      </c>
      <c r="BJ5" s="6"/>
    </row>
    <row r="6" spans="1:62" ht="13.5" customHeight="1" x14ac:dyDescent="0.2">
      <c r="A6" s="5"/>
      <c r="BJ6" s="6"/>
    </row>
    <row r="7" spans="1:62" ht="13.5" customHeight="1" thickBot="1" x14ac:dyDescent="0.25">
      <c r="A7" s="5"/>
      <c r="B7" s="3"/>
      <c r="C7" s="3"/>
      <c r="D7" s="4" t="s">
        <v>63</v>
      </c>
      <c r="E7" s="4" t="s">
        <v>62</v>
      </c>
      <c r="F7" s="4" t="s">
        <v>61</v>
      </c>
      <c r="G7" s="4" t="s">
        <v>60</v>
      </c>
      <c r="H7" s="4" t="s">
        <v>59</v>
      </c>
      <c r="I7" s="4" t="s">
        <v>58</v>
      </c>
      <c r="J7" s="4" t="s">
        <v>57</v>
      </c>
      <c r="K7" s="4" t="s">
        <v>56</v>
      </c>
      <c r="L7" s="4" t="s">
        <v>55</v>
      </c>
      <c r="M7" s="4" t="s">
        <v>54</v>
      </c>
      <c r="N7" s="4" t="s">
        <v>53</v>
      </c>
      <c r="O7" s="4" t="s">
        <v>52</v>
      </c>
      <c r="P7" s="4" t="s">
        <v>51</v>
      </c>
      <c r="Q7" s="4" t="s">
        <v>50</v>
      </c>
      <c r="R7" s="4" t="s">
        <v>49</v>
      </c>
      <c r="S7" s="4" t="s">
        <v>48</v>
      </c>
      <c r="T7" s="4" t="s">
        <v>47</v>
      </c>
      <c r="U7" s="4" t="s">
        <v>46</v>
      </c>
      <c r="V7" s="4" t="s">
        <v>45</v>
      </c>
      <c r="W7" s="4" t="s">
        <v>42</v>
      </c>
      <c r="X7" s="4" t="s">
        <v>43</v>
      </c>
      <c r="Y7" s="4" t="s">
        <v>39</v>
      </c>
      <c r="Z7" s="4" t="s">
        <v>40</v>
      </c>
      <c r="AA7" s="4" t="s">
        <v>41</v>
      </c>
      <c r="AB7" s="4" t="s">
        <v>38</v>
      </c>
      <c r="AC7" s="4" t="s">
        <v>37</v>
      </c>
      <c r="AD7" s="4" t="s">
        <v>36</v>
      </c>
      <c r="AE7" s="4" t="s">
        <v>35</v>
      </c>
      <c r="AF7" s="4" t="s">
        <v>34</v>
      </c>
      <c r="AG7" s="4" t="s">
        <v>22</v>
      </c>
      <c r="AH7" s="4" t="s">
        <v>21</v>
      </c>
      <c r="AI7" s="4" t="s">
        <v>20</v>
      </c>
      <c r="AJ7" s="4" t="s">
        <v>19</v>
      </c>
      <c r="AK7" s="4" t="s">
        <v>18</v>
      </c>
      <c r="AL7" s="4" t="s">
        <v>17</v>
      </c>
      <c r="AM7" s="4" t="s">
        <v>16</v>
      </c>
      <c r="AN7" s="4" t="s">
        <v>15</v>
      </c>
      <c r="AO7" s="4" t="s">
        <v>14</v>
      </c>
      <c r="AP7" s="4" t="s">
        <v>13</v>
      </c>
      <c r="AQ7" s="4" t="s">
        <v>12</v>
      </c>
      <c r="AR7" s="4" t="s">
        <v>8</v>
      </c>
      <c r="AS7" s="4" t="s">
        <v>6</v>
      </c>
      <c r="AT7" s="4" t="s">
        <v>3</v>
      </c>
      <c r="AU7" s="4" t="s">
        <v>1</v>
      </c>
      <c r="AV7" s="4" t="s">
        <v>2</v>
      </c>
      <c r="AW7" s="4" t="s">
        <v>4</v>
      </c>
      <c r="AX7" s="4" t="s">
        <v>108</v>
      </c>
      <c r="AY7" s="4" t="s">
        <v>110</v>
      </c>
      <c r="AZ7" s="4" t="s">
        <v>112</v>
      </c>
      <c r="BA7" s="4" t="s">
        <v>113</v>
      </c>
      <c r="BB7" s="4" t="s">
        <v>114</v>
      </c>
      <c r="BC7" s="4" t="s">
        <v>115</v>
      </c>
      <c r="BD7" s="4" t="s">
        <v>116</v>
      </c>
      <c r="BE7" s="4" t="s">
        <v>118</v>
      </c>
      <c r="BF7" s="4" t="s">
        <v>119</v>
      </c>
      <c r="BG7" s="4" t="s">
        <v>120</v>
      </c>
      <c r="BH7" s="4" t="s">
        <v>121</v>
      </c>
      <c r="BI7" s="4" t="s">
        <v>124</v>
      </c>
      <c r="BJ7" s="6"/>
    </row>
    <row r="8" spans="1:62" ht="13.5" customHeight="1" thickTop="1" x14ac:dyDescent="0.2">
      <c r="A8" s="5"/>
      <c r="BJ8" s="6"/>
    </row>
    <row r="9" spans="1:62" ht="13.5" customHeight="1" x14ac:dyDescent="0.2">
      <c r="A9" s="5"/>
      <c r="B9" s="22" t="s">
        <v>30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6"/>
    </row>
    <row r="10" spans="1:62" ht="13.5" customHeight="1" x14ac:dyDescent="0.2">
      <c r="A10" s="5"/>
      <c r="B10" s="8" t="s">
        <v>64</v>
      </c>
      <c r="BJ10" s="6"/>
    </row>
    <row r="11" spans="1:62" ht="13.5" customHeight="1" x14ac:dyDescent="0.2">
      <c r="A11" s="5"/>
      <c r="B11" s="8"/>
      <c r="C11" s="1" t="s">
        <v>10</v>
      </c>
      <c r="BC11" s="1">
        <f>MU!BC11</f>
        <v>21</v>
      </c>
      <c r="BD11" s="1">
        <f>MU!BD11</f>
        <v>18</v>
      </c>
      <c r="BE11" s="1">
        <f>MU!BE11</f>
        <v>32</v>
      </c>
      <c r="BF11" s="1">
        <f>MU!BF11</f>
        <v>31</v>
      </c>
      <c r="BG11" s="1">
        <f>MU!BG11</f>
        <v>61</v>
      </c>
      <c r="BH11" s="1">
        <f>MU!BH11</f>
        <v>79</v>
      </c>
      <c r="BI11" s="1">
        <f>MU!BI11</f>
        <v>52</v>
      </c>
      <c r="BJ11" s="6"/>
    </row>
    <row r="12" spans="1:62" ht="13.5" customHeight="1" x14ac:dyDescent="0.2">
      <c r="A12" s="5"/>
      <c r="C12" s="1" t="s">
        <v>0</v>
      </c>
      <c r="W12" s="1">
        <f>MU!W12</f>
        <v>271</v>
      </c>
      <c r="X12" s="1">
        <f>MU!X12</f>
        <v>271</v>
      </c>
      <c r="Y12" s="1">
        <f>MU!Y12</f>
        <v>220</v>
      </c>
      <c r="Z12" s="1">
        <f>MU!Z12</f>
        <v>172</v>
      </c>
      <c r="AA12" s="1">
        <f>MU!AA12</f>
        <v>146</v>
      </c>
      <c r="AB12" s="1">
        <f>MU!AB12</f>
        <v>145</v>
      </c>
      <c r="AC12" s="1">
        <f>MU!AC12</f>
        <v>164</v>
      </c>
      <c r="AD12" s="1">
        <f>MU!AD12</f>
        <v>155</v>
      </c>
      <c r="AE12" s="1">
        <f>MU!AE12</f>
        <v>183</v>
      </c>
      <c r="AF12" s="1">
        <f>MU!AF12</f>
        <v>198</v>
      </c>
      <c r="AG12" s="1">
        <f>MU!AG12</f>
        <v>198</v>
      </c>
      <c r="AH12" s="1">
        <f>MU!AH12</f>
        <v>221</v>
      </c>
      <c r="AI12" s="1">
        <f>MU!AI12</f>
        <v>203</v>
      </c>
      <c r="AJ12" s="1">
        <f>MU!AJ12</f>
        <v>235</v>
      </c>
      <c r="AK12" s="1">
        <f>MU!AK12</f>
        <v>244</v>
      </c>
      <c r="AL12" s="1">
        <f>MU!AL12</f>
        <v>180</v>
      </c>
      <c r="AM12" s="1">
        <f>MU!AM12</f>
        <v>220</v>
      </c>
      <c r="AN12" s="1">
        <f>MU!AN12</f>
        <v>199</v>
      </c>
      <c r="AO12" s="1">
        <f>MU!AO12</f>
        <v>191</v>
      </c>
      <c r="AP12" s="1">
        <f>MU!AP12</f>
        <v>210</v>
      </c>
      <c r="AQ12" s="1">
        <f>MU!AQ12</f>
        <v>203</v>
      </c>
      <c r="AR12" s="1">
        <f>MU!AR12</f>
        <v>216</v>
      </c>
      <c r="AS12" s="1">
        <f>MU!AS12</f>
        <v>212</v>
      </c>
      <c r="AT12" s="1">
        <f>MU!AT12</f>
        <v>205</v>
      </c>
      <c r="AU12" s="1">
        <f>MU!AU12</f>
        <v>229</v>
      </c>
      <c r="AV12" s="1">
        <f>MU!AV12</f>
        <v>239</v>
      </c>
      <c r="AW12" s="1">
        <f>MU!AW12</f>
        <v>275</v>
      </c>
      <c r="AX12" s="1">
        <f>MU!AX12</f>
        <v>274</v>
      </c>
      <c r="AY12" s="1">
        <f>MU!AY12</f>
        <v>272</v>
      </c>
      <c r="AZ12" s="1">
        <f>MU!AZ12</f>
        <v>318</v>
      </c>
      <c r="BA12" s="1">
        <f>MU!BA12</f>
        <v>295</v>
      </c>
      <c r="BB12" s="1">
        <f>MU!BB12</f>
        <v>314</v>
      </c>
      <c r="BC12" s="1">
        <f>MU!BC12</f>
        <v>251</v>
      </c>
      <c r="BD12" s="1">
        <f>MU!BD12</f>
        <v>230</v>
      </c>
      <c r="BE12" s="1">
        <f>MU!BE12</f>
        <v>205</v>
      </c>
      <c r="BF12" s="1">
        <f>MU!BF12</f>
        <v>205</v>
      </c>
      <c r="BG12" s="1">
        <f>MU!BG12</f>
        <v>253</v>
      </c>
      <c r="BH12" s="1">
        <f>MU!BH12</f>
        <v>263</v>
      </c>
      <c r="BI12" s="1">
        <f>MU!BI12</f>
        <v>273</v>
      </c>
      <c r="BJ12" s="6"/>
    </row>
    <row r="13" spans="1:62" ht="13.5" customHeight="1" x14ac:dyDescent="0.2">
      <c r="A13" s="5"/>
      <c r="C13" s="1" t="s">
        <v>9</v>
      </c>
      <c r="BE13" s="1">
        <f>MU!BE13</f>
        <v>1</v>
      </c>
      <c r="BF13" s="1">
        <f>MU!BF13</f>
        <v>3</v>
      </c>
      <c r="BG13" s="1">
        <f>MU!BG13</f>
        <v>3</v>
      </c>
      <c r="BH13" s="1">
        <f>MU!BH13</f>
        <v>5</v>
      </c>
      <c r="BI13" s="1">
        <f>MU!BI13</f>
        <v>0</v>
      </c>
      <c r="BJ13" s="6"/>
    </row>
    <row r="14" spans="1:62" ht="13.5" customHeight="1" x14ac:dyDescent="0.2">
      <c r="A14" s="5"/>
      <c r="C14" s="1" t="s">
        <v>5</v>
      </c>
      <c r="W14" s="1">
        <f>MU!W14</f>
        <v>50</v>
      </c>
      <c r="X14" s="1">
        <f>MU!X14</f>
        <v>58</v>
      </c>
      <c r="Y14" s="1">
        <f>MU!Y14</f>
        <v>36</v>
      </c>
      <c r="Z14" s="1">
        <f>MU!Z14</f>
        <v>54</v>
      </c>
      <c r="AA14" s="1">
        <f>MU!AA14</f>
        <v>50</v>
      </c>
      <c r="AB14" s="1">
        <f>MU!AB14</f>
        <v>38</v>
      </c>
      <c r="AC14" s="1">
        <f>MU!AC14</f>
        <v>39</v>
      </c>
      <c r="AD14" s="1">
        <f>MU!AD14</f>
        <v>50</v>
      </c>
      <c r="AE14" s="1">
        <f>MU!AE14</f>
        <v>36</v>
      </c>
      <c r="AF14" s="1">
        <f>MU!AF14</f>
        <v>30</v>
      </c>
      <c r="AG14" s="1">
        <f>MU!AG14</f>
        <v>27</v>
      </c>
      <c r="AH14" s="1">
        <f>MU!AH14</f>
        <v>24</v>
      </c>
      <c r="AI14" s="1">
        <f>MU!AI14</f>
        <v>31</v>
      </c>
      <c r="AJ14" s="1">
        <f>MU!AJ14</f>
        <v>28</v>
      </c>
      <c r="AK14" s="1">
        <f>MU!AK14</f>
        <v>31</v>
      </c>
      <c r="AL14" s="1">
        <f>MU!AL14</f>
        <v>35</v>
      </c>
      <c r="AM14" s="1">
        <f>MU!AM14</f>
        <v>20</v>
      </c>
      <c r="AN14" s="1">
        <f>MU!AN14</f>
        <v>27</v>
      </c>
      <c r="AO14" s="1">
        <f>MU!AO14</f>
        <v>29</v>
      </c>
      <c r="AP14" s="1">
        <f>MU!AP14</f>
        <v>29</v>
      </c>
      <c r="AQ14" s="1">
        <f>MU!AQ14</f>
        <v>33</v>
      </c>
      <c r="AR14" s="1">
        <f>MU!AR14</f>
        <v>27</v>
      </c>
      <c r="AS14" s="1">
        <f>MU!AS14</f>
        <v>31</v>
      </c>
      <c r="AT14" s="1">
        <f>MU!AT14</f>
        <v>32</v>
      </c>
      <c r="AU14" s="1">
        <f>MU!AU14</f>
        <v>33</v>
      </c>
      <c r="AV14" s="1">
        <f>MU!AV14</f>
        <v>36</v>
      </c>
      <c r="AW14" s="1">
        <f>MU!AW14</f>
        <v>32</v>
      </c>
      <c r="AX14" s="1">
        <f>MU!AX14</f>
        <v>54</v>
      </c>
      <c r="AY14" s="1">
        <f>MU!AY14</f>
        <v>25</v>
      </c>
      <c r="AZ14" s="1">
        <f>MU!AZ14</f>
        <v>49</v>
      </c>
      <c r="BA14" s="1">
        <f>MU!BA14</f>
        <v>30</v>
      </c>
      <c r="BB14" s="1">
        <f>MU!BB14</f>
        <v>34</v>
      </c>
      <c r="BC14" s="1">
        <f>MU!BC14</f>
        <v>30</v>
      </c>
      <c r="BD14" s="1">
        <f>MU!BD14</f>
        <v>36</v>
      </c>
      <c r="BE14" s="1">
        <f>MU!BE14</f>
        <v>30</v>
      </c>
      <c r="BF14" s="1">
        <f>MU!BF14</f>
        <v>37</v>
      </c>
      <c r="BG14" s="1">
        <f>MU!BG14</f>
        <v>17</v>
      </c>
      <c r="BH14" s="1">
        <f>MU!BH14</f>
        <v>30</v>
      </c>
      <c r="BI14" s="1">
        <f>MU!BI14</f>
        <v>23</v>
      </c>
      <c r="BJ14" s="6"/>
    </row>
    <row r="15" spans="1:62" ht="13.5" customHeight="1" x14ac:dyDescent="0.2">
      <c r="A15" s="5"/>
      <c r="C15" s="1" t="s">
        <v>7</v>
      </c>
      <c r="W15" s="1">
        <f>MU!W15</f>
        <v>17</v>
      </c>
      <c r="X15" s="1">
        <f>MU!X15</f>
        <v>16</v>
      </c>
      <c r="Y15" s="1">
        <f>MU!Y15</f>
        <v>20</v>
      </c>
      <c r="Z15" s="1">
        <f>MU!Z15</f>
        <v>38</v>
      </c>
      <c r="AA15" s="1">
        <f>MU!AA15</f>
        <v>17</v>
      </c>
      <c r="AB15" s="1">
        <f>MU!AB15</f>
        <v>27</v>
      </c>
      <c r="AC15" s="1">
        <f>MU!AC15</f>
        <v>21</v>
      </c>
      <c r="AD15" s="1">
        <f>MU!AD15</f>
        <v>19</v>
      </c>
      <c r="AE15" s="1">
        <f>MU!AE15</f>
        <v>18</v>
      </c>
      <c r="AF15" s="1">
        <f>MU!AF15</f>
        <v>20</v>
      </c>
      <c r="AG15" s="1">
        <f>MU!AG15</f>
        <v>13</v>
      </c>
      <c r="AH15" s="1">
        <f>MU!AH15</f>
        <v>14</v>
      </c>
      <c r="AI15" s="1">
        <f>MU!AI15</f>
        <v>17</v>
      </c>
      <c r="AJ15" s="1">
        <f>MU!AJ15</f>
        <v>16</v>
      </c>
      <c r="AK15" s="1">
        <f>MU!AK15</f>
        <v>18</v>
      </c>
      <c r="AL15" s="1">
        <f>MU!AL15</f>
        <v>15</v>
      </c>
      <c r="AM15" s="1">
        <f>MU!AM15</f>
        <v>17</v>
      </c>
      <c r="AN15" s="1">
        <f>MU!AN15</f>
        <v>15</v>
      </c>
      <c r="AO15" s="1">
        <f>MU!AO15</f>
        <v>14</v>
      </c>
      <c r="AP15" s="1">
        <f>MU!AP15</f>
        <v>14</v>
      </c>
      <c r="AQ15" s="1">
        <f>MU!AQ15</f>
        <v>17</v>
      </c>
      <c r="AR15" s="1">
        <f>MU!AR15</f>
        <v>11</v>
      </c>
      <c r="AS15" s="1">
        <f>MU!AS15</f>
        <v>22</v>
      </c>
      <c r="AT15" s="1">
        <f>MU!AT15</f>
        <v>12</v>
      </c>
      <c r="AU15" s="1">
        <f>MU!AU15</f>
        <v>18</v>
      </c>
      <c r="AV15" s="1">
        <f>MU!AV15</f>
        <v>18</v>
      </c>
      <c r="AW15" s="1">
        <f>MU!AW15</f>
        <v>24</v>
      </c>
      <c r="AX15" s="1">
        <f>MU!AX15</f>
        <v>22</v>
      </c>
      <c r="AY15" s="1">
        <f>MU!AY15</f>
        <v>22</v>
      </c>
      <c r="AZ15" s="1">
        <f>MU!AZ15</f>
        <v>17</v>
      </c>
      <c r="BA15" s="1">
        <f>MU!BA15</f>
        <v>29</v>
      </c>
      <c r="BB15" s="1">
        <f>MU!BB15</f>
        <v>20</v>
      </c>
      <c r="BC15" s="1">
        <f>MU!BC15</f>
        <v>28</v>
      </c>
      <c r="BD15" s="1">
        <f>MU!BD15</f>
        <v>25</v>
      </c>
      <c r="BE15" s="1">
        <f>MU!BE15</f>
        <v>27</v>
      </c>
      <c r="BF15" s="1">
        <f>MU!BF15</f>
        <v>27</v>
      </c>
      <c r="BG15" s="1">
        <f>MU!BG15</f>
        <v>25</v>
      </c>
      <c r="BH15" s="1">
        <f>MU!BH15</f>
        <v>22</v>
      </c>
      <c r="BI15" s="1">
        <f>MU!BI15</f>
        <v>17</v>
      </c>
      <c r="BJ15" s="6"/>
    </row>
    <row r="16" spans="1:62" ht="13.5" customHeight="1" x14ac:dyDescent="0.2">
      <c r="A16" s="5"/>
      <c r="C16" s="1" t="s">
        <v>32</v>
      </c>
      <c r="BD16" s="1">
        <f>MU!BD16</f>
        <v>114</v>
      </c>
      <c r="BE16" s="1">
        <f>MU!BE16</f>
        <v>114</v>
      </c>
      <c r="BF16" s="1">
        <f>MU!BF16</f>
        <v>116</v>
      </c>
      <c r="BG16" s="1">
        <f>MU!BG16</f>
        <v>115</v>
      </c>
      <c r="BH16" s="1">
        <f>MU!BH16</f>
        <v>120</v>
      </c>
      <c r="BI16" s="1">
        <f>MU!BI16</f>
        <v>113</v>
      </c>
      <c r="BJ16" s="6"/>
    </row>
    <row r="17" spans="1:62" ht="13.5" customHeight="1" x14ac:dyDescent="0.2">
      <c r="A17" s="5"/>
      <c r="W17" s="9">
        <f t="shared" ref="W17:AA17" si="0">SUM(W12:W15)</f>
        <v>338</v>
      </c>
      <c r="X17" s="9">
        <f t="shared" si="0"/>
        <v>345</v>
      </c>
      <c r="Y17" s="9">
        <f t="shared" si="0"/>
        <v>276</v>
      </c>
      <c r="Z17" s="9">
        <f t="shared" si="0"/>
        <v>264</v>
      </c>
      <c r="AA17" s="9">
        <f t="shared" si="0"/>
        <v>213</v>
      </c>
      <c r="AB17" s="9">
        <f t="shared" ref="AB17:AD17" si="1">SUM(AB12:AB15)</f>
        <v>210</v>
      </c>
      <c r="AC17" s="9">
        <f t="shared" si="1"/>
        <v>224</v>
      </c>
      <c r="AD17" s="9">
        <f t="shared" si="1"/>
        <v>224</v>
      </c>
      <c r="AE17" s="9">
        <f t="shared" ref="AE17:AG17" si="2">SUM(AE12:AE15)</f>
        <v>237</v>
      </c>
      <c r="AF17" s="9">
        <f t="shared" si="2"/>
        <v>248</v>
      </c>
      <c r="AG17" s="9">
        <f t="shared" si="2"/>
        <v>238</v>
      </c>
      <c r="AH17" s="9">
        <f>SUM(AH12:AH15)</f>
        <v>259</v>
      </c>
      <c r="AI17" s="9">
        <f t="shared" ref="AI17:AW17" si="3">SUM(AI12:AI15)</f>
        <v>251</v>
      </c>
      <c r="AJ17" s="9">
        <f t="shared" si="3"/>
        <v>279</v>
      </c>
      <c r="AK17" s="9">
        <f t="shared" si="3"/>
        <v>293</v>
      </c>
      <c r="AL17" s="9">
        <f t="shared" si="3"/>
        <v>230</v>
      </c>
      <c r="AM17" s="9">
        <f t="shared" si="3"/>
        <v>257</v>
      </c>
      <c r="AN17" s="9">
        <f t="shared" si="3"/>
        <v>241</v>
      </c>
      <c r="AO17" s="9">
        <f t="shared" si="3"/>
        <v>234</v>
      </c>
      <c r="AP17" s="9">
        <f t="shared" si="3"/>
        <v>253</v>
      </c>
      <c r="AQ17" s="9">
        <f t="shared" si="3"/>
        <v>253</v>
      </c>
      <c r="AR17" s="9">
        <f t="shared" si="3"/>
        <v>254</v>
      </c>
      <c r="AS17" s="9">
        <f t="shared" si="3"/>
        <v>265</v>
      </c>
      <c r="AT17" s="9">
        <f t="shared" si="3"/>
        <v>249</v>
      </c>
      <c r="AU17" s="9">
        <f t="shared" si="3"/>
        <v>280</v>
      </c>
      <c r="AV17" s="9">
        <f t="shared" si="3"/>
        <v>293</v>
      </c>
      <c r="AW17" s="9">
        <f t="shared" si="3"/>
        <v>331</v>
      </c>
      <c r="AX17" s="9">
        <f t="shared" ref="AX17:AY17" si="4">SUM(AX12:AX15)</f>
        <v>350</v>
      </c>
      <c r="AY17" s="9">
        <f t="shared" si="4"/>
        <v>319</v>
      </c>
      <c r="AZ17" s="9">
        <f t="shared" ref="AZ17:BA17" si="5">SUM(AZ12:AZ15)</f>
        <v>384</v>
      </c>
      <c r="BA17" s="9">
        <f t="shared" si="5"/>
        <v>354</v>
      </c>
      <c r="BB17" s="9">
        <f t="shared" ref="BB17" si="6">SUM(BB12:BB15)</f>
        <v>368</v>
      </c>
      <c r="BC17" s="9">
        <f>SUM(BC11:BC15)</f>
        <v>330</v>
      </c>
      <c r="BD17" s="9">
        <f t="shared" ref="BD17:BI17" si="7">SUM(BD11:BD16)</f>
        <v>423</v>
      </c>
      <c r="BE17" s="9">
        <f t="shared" si="7"/>
        <v>409</v>
      </c>
      <c r="BF17" s="9">
        <f t="shared" si="7"/>
        <v>419</v>
      </c>
      <c r="BG17" s="9">
        <f t="shared" si="7"/>
        <v>474</v>
      </c>
      <c r="BH17" s="9">
        <f t="shared" si="7"/>
        <v>519</v>
      </c>
      <c r="BI17" s="9">
        <f t="shared" si="7"/>
        <v>478</v>
      </c>
      <c r="BJ17" s="6"/>
    </row>
    <row r="18" spans="1:62" ht="13.5" customHeight="1" x14ac:dyDescent="0.2">
      <c r="A18" s="5"/>
      <c r="B18" s="8" t="s">
        <v>65</v>
      </c>
      <c r="BJ18" s="6"/>
    </row>
    <row r="19" spans="1:62" ht="13.5" customHeight="1" x14ac:dyDescent="0.2">
      <c r="A19" s="5"/>
      <c r="B19" s="8"/>
      <c r="C19" s="1" t="s">
        <v>10</v>
      </c>
      <c r="BC19" s="1">
        <f>MU!BC19</f>
        <v>3</v>
      </c>
      <c r="BD19" s="1">
        <f>MU!BD19</f>
        <v>2</v>
      </c>
      <c r="BE19" s="1">
        <f>MU!BE19</f>
        <v>7</v>
      </c>
      <c r="BF19" s="1">
        <f>MU!BF19</f>
        <v>19</v>
      </c>
      <c r="BG19" s="1">
        <f>MU!BG19</f>
        <v>36</v>
      </c>
      <c r="BH19" s="1">
        <f>MU!BH19+'S&amp;T'!BH11</f>
        <v>41</v>
      </c>
      <c r="BI19" s="1">
        <f>MU!BI19+'S&amp;T'!BI11</f>
        <v>45</v>
      </c>
      <c r="BJ19" s="6"/>
    </row>
    <row r="20" spans="1:62" ht="13.5" customHeight="1" x14ac:dyDescent="0.2">
      <c r="A20" s="5"/>
      <c r="C20" s="1" t="s">
        <v>0</v>
      </c>
      <c r="W20" s="1">
        <f>MU!W20</f>
        <v>56</v>
      </c>
      <c r="X20" s="1">
        <f>MU!X20</f>
        <v>55</v>
      </c>
      <c r="Y20" s="1">
        <f>MU!Y20</f>
        <v>46</v>
      </c>
      <c r="Z20" s="1">
        <f>MU!Z20</f>
        <v>41</v>
      </c>
      <c r="AA20" s="1">
        <f>MU!AA20</f>
        <v>30</v>
      </c>
      <c r="AB20" s="1">
        <f>MU!AB20</f>
        <v>47</v>
      </c>
      <c r="AC20" s="1">
        <f>MU!AC20</f>
        <v>49</v>
      </c>
      <c r="AD20" s="1">
        <f>MU!AD20</f>
        <v>42</v>
      </c>
      <c r="AE20" s="1">
        <f>MU!AE20</f>
        <v>34</v>
      </c>
      <c r="AF20" s="1">
        <f>MU!AF20</f>
        <v>49</v>
      </c>
      <c r="AG20" s="1">
        <f>MU!AG20</f>
        <v>45</v>
      </c>
      <c r="AH20" s="1">
        <f>MU!AH20</f>
        <v>43</v>
      </c>
      <c r="AI20" s="1">
        <f>MU!AI20</f>
        <v>61</v>
      </c>
      <c r="AJ20" s="1">
        <f>MU!AJ20</f>
        <v>41</v>
      </c>
      <c r="AK20" s="1">
        <f>MU!AK20+UMKC!AK11</f>
        <v>39</v>
      </c>
      <c r="AL20" s="1">
        <f>MU!AL20+UMKC!AL11</f>
        <v>47</v>
      </c>
      <c r="AM20" s="1">
        <f>MU!AM20+UMKC!AM11</f>
        <v>66</v>
      </c>
      <c r="AN20" s="1">
        <f>MU!AN20+UMKC!AN11</f>
        <v>58</v>
      </c>
      <c r="AO20" s="1">
        <f>MU!AO20+UMKC!AO11</f>
        <v>60</v>
      </c>
      <c r="AP20" s="1">
        <f>MU!AP20+UMKC!AP11</f>
        <v>59</v>
      </c>
      <c r="AQ20" s="1">
        <f>MU!AQ20+UMKC!AQ11</f>
        <v>84</v>
      </c>
      <c r="AR20" s="1">
        <f>MU!AR20+UMKC!AR11</f>
        <v>83</v>
      </c>
      <c r="AS20" s="1">
        <f>MU!AS20+UMKC!AS11</f>
        <v>68</v>
      </c>
      <c r="AT20" s="1">
        <f>MU!AT20+UMKC!AT11</f>
        <v>66</v>
      </c>
      <c r="AU20" s="1">
        <f>MU!AU20+UMKC!AU11</f>
        <v>78</v>
      </c>
      <c r="AV20" s="1">
        <f>MU!AV20+UMKC!AV11</f>
        <v>93</v>
      </c>
      <c r="AW20" s="1">
        <f>MU!AW20+UMKC!AW11</f>
        <v>75</v>
      </c>
      <c r="AX20" s="1">
        <f>MU!AX20+UMKC!AX11</f>
        <v>92</v>
      </c>
      <c r="AY20" s="1">
        <f>MU!AY20+UMKC!AY11</f>
        <v>83</v>
      </c>
      <c r="AZ20" s="1">
        <f>MU!AZ20+UMKC!AZ11</f>
        <v>94</v>
      </c>
      <c r="BA20" s="1">
        <f>MU!BA20+UMKC!BA11</f>
        <v>69</v>
      </c>
      <c r="BB20" s="1">
        <f>MU!BB20+UMKC!BB11</f>
        <v>68</v>
      </c>
      <c r="BC20" s="1">
        <f>MU!BC20+UMKC!BC11</f>
        <v>61</v>
      </c>
      <c r="BD20" s="1">
        <f>MU!BD20+UMKC!BD11</f>
        <v>56</v>
      </c>
      <c r="BE20" s="1">
        <f>MU!BE20+UMKC!BE11</f>
        <v>63</v>
      </c>
      <c r="BF20" s="1">
        <f>MU!BF20+UMKC!BF11+'S&amp;T'!BF12</f>
        <v>54</v>
      </c>
      <c r="BG20" s="1">
        <f>MU!BG20+UMKC!BG11+'S&amp;T'!BG12</f>
        <v>64</v>
      </c>
      <c r="BH20" s="1">
        <f>MU!BH20+UMKC!BH11+'S&amp;T'!BH12</f>
        <v>82</v>
      </c>
      <c r="BI20" s="1">
        <f>MU!BI20+UMKC!BI11+'S&amp;T'!BI12</f>
        <v>85</v>
      </c>
      <c r="BJ20" s="6"/>
    </row>
    <row r="21" spans="1:62" ht="13.5" customHeight="1" x14ac:dyDescent="0.2">
      <c r="A21" s="5"/>
      <c r="C21" s="1" t="s">
        <v>9</v>
      </c>
      <c r="AM21" s="1">
        <f>UMKC!AM12</f>
        <v>0</v>
      </c>
      <c r="AN21" s="1">
        <f>UMKC!AN12</f>
        <v>0</v>
      </c>
      <c r="AO21" s="1">
        <f>UMKC!AO12</f>
        <v>0</v>
      </c>
      <c r="AP21" s="1">
        <f>UMKC!AP12</f>
        <v>0</v>
      </c>
      <c r="AQ21" s="1">
        <f>UMKC!AQ12</f>
        <v>0</v>
      </c>
      <c r="AR21" s="1">
        <f>UMKC!AR12</f>
        <v>0</v>
      </c>
      <c r="AS21" s="1">
        <f>UMKC!AS12</f>
        <v>0</v>
      </c>
      <c r="AT21" s="1">
        <f>UMKC!AT12</f>
        <v>0</v>
      </c>
      <c r="AU21" s="1">
        <f>UMKC!AU12</f>
        <v>0</v>
      </c>
      <c r="AV21" s="1">
        <f>UMKC!AV12</f>
        <v>1</v>
      </c>
      <c r="AW21" s="1">
        <f>MU!AW21+UMKC!AW12</f>
        <v>1</v>
      </c>
      <c r="AX21" s="1">
        <f>MU!AX21+UMKC!AX12</f>
        <v>1</v>
      </c>
      <c r="AY21" s="1">
        <f>MU!AY21+UMKC!AY12</f>
        <v>3</v>
      </c>
      <c r="AZ21" s="1">
        <f>MU!AZ21+UMKC!AZ12</f>
        <v>1</v>
      </c>
      <c r="BA21" s="1">
        <f>MU!BA21+UMKC!BA12</f>
        <v>5</v>
      </c>
      <c r="BB21" s="1">
        <f>MU!BB21</f>
        <v>11</v>
      </c>
      <c r="BC21" s="1">
        <f>MU!BC21</f>
        <v>2</v>
      </c>
      <c r="BD21" s="1">
        <f>MU!BD21</f>
        <v>4</v>
      </c>
      <c r="BE21" s="1">
        <f>MU!BE21</f>
        <v>3</v>
      </c>
      <c r="BF21" s="1">
        <f>MU!BF21</f>
        <v>4</v>
      </c>
      <c r="BG21" s="1">
        <f>MU!BG21</f>
        <v>5</v>
      </c>
      <c r="BH21" s="1">
        <f>MU!BH21</f>
        <v>5</v>
      </c>
      <c r="BI21" s="1">
        <f>MU!BI21</f>
        <v>2</v>
      </c>
      <c r="BJ21" s="6"/>
    </row>
    <row r="22" spans="1:62" ht="13.5" customHeight="1" x14ac:dyDescent="0.2">
      <c r="A22" s="5"/>
      <c r="C22" s="1" t="s">
        <v>5</v>
      </c>
      <c r="W22" s="1">
        <f>MU!W22</f>
        <v>10</v>
      </c>
      <c r="X22" s="1">
        <f>MU!X22</f>
        <v>13</v>
      </c>
      <c r="Y22" s="1">
        <f>MU!Y22</f>
        <v>12</v>
      </c>
      <c r="Z22" s="1">
        <f>MU!Z22</f>
        <v>9</v>
      </c>
      <c r="AA22" s="1">
        <f>MU!AA22</f>
        <v>12</v>
      </c>
      <c r="AB22" s="1">
        <f>MU!AB22</f>
        <v>13</v>
      </c>
      <c r="AC22" s="1">
        <f>MU!AC22</f>
        <v>14</v>
      </c>
      <c r="AD22" s="1">
        <f>MU!AD22</f>
        <v>14</v>
      </c>
      <c r="AE22" s="1">
        <f>MU!AE22</f>
        <v>11</v>
      </c>
      <c r="AF22" s="1">
        <f>MU!AF22</f>
        <v>13</v>
      </c>
      <c r="AG22" s="1">
        <f>MU!AG22</f>
        <v>17</v>
      </c>
      <c r="AH22" s="1">
        <f>MU!AH22</f>
        <v>12</v>
      </c>
      <c r="AI22" s="1">
        <f>MU!AI22</f>
        <v>13</v>
      </c>
      <c r="AJ22" s="1">
        <f>MU!AJ22</f>
        <v>12</v>
      </c>
      <c r="AK22" s="1">
        <f>MU!AK22</f>
        <v>12</v>
      </c>
      <c r="AL22" s="1">
        <f>MU!AL22</f>
        <v>8</v>
      </c>
      <c r="AM22" s="1">
        <f>MU!AM22</f>
        <v>11</v>
      </c>
      <c r="AN22" s="1">
        <f>MU!AN22</f>
        <v>12</v>
      </c>
      <c r="AO22" s="1">
        <f>MU!AO22</f>
        <v>13</v>
      </c>
      <c r="AP22" s="1">
        <f>MU!AP22</f>
        <v>12</v>
      </c>
      <c r="AQ22" s="1">
        <f>MU!AQ22</f>
        <v>14</v>
      </c>
      <c r="AR22" s="1">
        <f>MU!AR22</f>
        <v>8</v>
      </c>
      <c r="AS22" s="1">
        <f>MU!AS22</f>
        <v>14</v>
      </c>
      <c r="AT22" s="1">
        <f>MU!AT22</f>
        <v>5</v>
      </c>
      <c r="AU22" s="1">
        <f>MU!AU22</f>
        <v>17</v>
      </c>
      <c r="AV22" s="1">
        <f>MU!AV22</f>
        <v>13</v>
      </c>
      <c r="AW22" s="1">
        <f>MU!AW22</f>
        <v>14</v>
      </c>
      <c r="AX22" s="1">
        <f>MU!AX22</f>
        <v>9</v>
      </c>
      <c r="AY22" s="1">
        <f>MU!AY22</f>
        <v>16</v>
      </c>
      <c r="AZ22" s="1">
        <f>MU!AZ22</f>
        <v>34</v>
      </c>
      <c r="BA22" s="1">
        <f>MU!BA22</f>
        <v>39</v>
      </c>
      <c r="BB22" s="1">
        <f>MU!BB22</f>
        <v>21</v>
      </c>
      <c r="BC22" s="1">
        <f>MU!BC22</f>
        <v>25</v>
      </c>
      <c r="BD22" s="1">
        <f>MU!BD22</f>
        <v>30</v>
      </c>
      <c r="BE22" s="1">
        <f>MU!BE22</f>
        <v>12</v>
      </c>
      <c r="BF22" s="1">
        <f>MU!BF22</f>
        <v>24</v>
      </c>
      <c r="BG22" s="1">
        <f>MU!BG22</f>
        <v>27</v>
      </c>
      <c r="BH22" s="1">
        <f>MU!BH22</f>
        <v>25</v>
      </c>
      <c r="BI22" s="1">
        <f>MU!BI22</f>
        <v>34</v>
      </c>
      <c r="BJ22" s="6"/>
    </row>
    <row r="23" spans="1:62" ht="13.5" customHeight="1" x14ac:dyDescent="0.2">
      <c r="A23" s="5"/>
      <c r="C23" s="1" t="s">
        <v>7</v>
      </c>
      <c r="W23" s="1">
        <f>MU!W23</f>
        <v>4</v>
      </c>
      <c r="X23" s="1">
        <f>MU!X23</f>
        <v>3</v>
      </c>
      <c r="Y23" s="1">
        <f>MU!Y23</f>
        <v>7</v>
      </c>
      <c r="Z23" s="1">
        <f>MU!Z23</f>
        <v>4</v>
      </c>
      <c r="AA23" s="1">
        <f>MU!AA23</f>
        <v>1</v>
      </c>
      <c r="AB23" s="1">
        <f>MU!AB23</f>
        <v>5</v>
      </c>
      <c r="AC23" s="1">
        <f>MU!AC23</f>
        <v>1</v>
      </c>
      <c r="AD23" s="1">
        <f>MU!AD23</f>
        <v>3</v>
      </c>
      <c r="AE23" s="1">
        <f>MU!AE23</f>
        <v>2</v>
      </c>
      <c r="AF23" s="1">
        <f>MU!AF23</f>
        <v>5</v>
      </c>
      <c r="AG23" s="1">
        <f>MU!AG23</f>
        <v>6</v>
      </c>
      <c r="AH23" s="1">
        <f>MU!AH23</f>
        <v>2</v>
      </c>
      <c r="AI23" s="1">
        <f>MU!AI23</f>
        <v>1</v>
      </c>
      <c r="AJ23" s="1">
        <f>MU!AJ23</f>
        <v>3</v>
      </c>
      <c r="AK23" s="1">
        <f>MU!AK23</f>
        <v>7</v>
      </c>
      <c r="AL23" s="1">
        <f>MU!AL23</f>
        <v>5</v>
      </c>
      <c r="AM23" s="1">
        <f>MU!AM23</f>
        <v>1</v>
      </c>
      <c r="AN23" s="1">
        <f>MU!AN23</f>
        <v>2</v>
      </c>
      <c r="AO23" s="1">
        <f>MU!AO23</f>
        <v>4</v>
      </c>
      <c r="AP23" s="1">
        <f>MU!AP23</f>
        <v>6</v>
      </c>
      <c r="AQ23" s="1">
        <f>MU!AQ23</f>
        <v>8</v>
      </c>
      <c r="AR23" s="1">
        <f>MU!AR23</f>
        <v>7</v>
      </c>
      <c r="AS23" s="1">
        <f>MU!AS23</f>
        <v>5</v>
      </c>
      <c r="AT23" s="1">
        <f>MU!AT23</f>
        <v>1</v>
      </c>
      <c r="AU23" s="1">
        <f>MU!AU23</f>
        <v>5</v>
      </c>
      <c r="AV23" s="1">
        <f>MU!AV23</f>
        <v>4</v>
      </c>
      <c r="AW23" s="1">
        <f>MU!AW23</f>
        <v>8</v>
      </c>
      <c r="AX23" s="1">
        <f>MU!AX23</f>
        <v>1</v>
      </c>
      <c r="AY23" s="1">
        <f>MU!AY23</f>
        <v>3</v>
      </c>
      <c r="AZ23" s="1">
        <f>MU!AZ23</f>
        <v>5</v>
      </c>
      <c r="BA23" s="1">
        <f>MU!BA23</f>
        <v>10</v>
      </c>
      <c r="BB23" s="1">
        <f>MU!BB23</f>
        <v>2</v>
      </c>
      <c r="BC23" s="1">
        <f>MU!BC23</f>
        <v>7</v>
      </c>
      <c r="BD23" s="1">
        <f>MU!BD23</f>
        <v>7</v>
      </c>
      <c r="BE23" s="1">
        <f>MU!BE23</f>
        <v>7</v>
      </c>
      <c r="BF23" s="1">
        <f>MU!BF23</f>
        <v>9</v>
      </c>
      <c r="BG23" s="1">
        <f>MU!BG23</f>
        <v>4</v>
      </c>
      <c r="BH23" s="1">
        <f>MU!BH23</f>
        <v>9</v>
      </c>
      <c r="BI23" s="1">
        <f>MU!BI23</f>
        <v>7</v>
      </c>
      <c r="BJ23" s="6"/>
    </row>
    <row r="24" spans="1:62" ht="13.5" customHeight="1" x14ac:dyDescent="0.2">
      <c r="A24" s="5"/>
      <c r="W24" s="9">
        <f t="shared" ref="W24:AA24" si="8">SUM(W20:W23)</f>
        <v>70</v>
      </c>
      <c r="X24" s="9">
        <f t="shared" si="8"/>
        <v>71</v>
      </c>
      <c r="Y24" s="9">
        <f t="shared" si="8"/>
        <v>65</v>
      </c>
      <c r="Z24" s="9">
        <f t="shared" si="8"/>
        <v>54</v>
      </c>
      <c r="AA24" s="9">
        <f t="shared" si="8"/>
        <v>43</v>
      </c>
      <c r="AB24" s="9">
        <f t="shared" ref="AB24:AD24" si="9">SUM(AB20:AB23)</f>
        <v>65</v>
      </c>
      <c r="AC24" s="9">
        <f t="shared" si="9"/>
        <v>64</v>
      </c>
      <c r="AD24" s="9">
        <f t="shared" si="9"/>
        <v>59</v>
      </c>
      <c r="AE24" s="9">
        <f t="shared" ref="AE24:AG24" si="10">SUM(AE20:AE23)</f>
        <v>47</v>
      </c>
      <c r="AF24" s="9">
        <f t="shared" si="10"/>
        <v>67</v>
      </c>
      <c r="AG24" s="9">
        <f t="shared" si="10"/>
        <v>68</v>
      </c>
      <c r="AH24" s="9">
        <f t="shared" ref="AH24:AV24" si="11">SUM(AH20:AH23)</f>
        <v>57</v>
      </c>
      <c r="AI24" s="9">
        <f t="shared" si="11"/>
        <v>75</v>
      </c>
      <c r="AJ24" s="9">
        <f t="shared" si="11"/>
        <v>56</v>
      </c>
      <c r="AK24" s="9">
        <f t="shared" si="11"/>
        <v>58</v>
      </c>
      <c r="AL24" s="9">
        <f t="shared" si="11"/>
        <v>60</v>
      </c>
      <c r="AM24" s="9">
        <f t="shared" si="11"/>
        <v>78</v>
      </c>
      <c r="AN24" s="9">
        <f t="shared" si="11"/>
        <v>72</v>
      </c>
      <c r="AO24" s="9">
        <f t="shared" si="11"/>
        <v>77</v>
      </c>
      <c r="AP24" s="9">
        <f t="shared" si="11"/>
        <v>77</v>
      </c>
      <c r="AQ24" s="9">
        <f t="shared" si="11"/>
        <v>106</v>
      </c>
      <c r="AR24" s="9">
        <f t="shared" si="11"/>
        <v>98</v>
      </c>
      <c r="AS24" s="9">
        <f t="shared" si="11"/>
        <v>87</v>
      </c>
      <c r="AT24" s="9">
        <f t="shared" si="11"/>
        <v>72</v>
      </c>
      <c r="AU24" s="9">
        <f t="shared" si="11"/>
        <v>100</v>
      </c>
      <c r="AV24" s="9">
        <f t="shared" si="11"/>
        <v>111</v>
      </c>
      <c r="AW24" s="9">
        <f t="shared" ref="AW24:BB24" si="12">SUM(AW20:AW23)</f>
        <v>98</v>
      </c>
      <c r="AX24" s="9">
        <f t="shared" si="12"/>
        <v>103</v>
      </c>
      <c r="AY24" s="9">
        <f t="shared" si="12"/>
        <v>105</v>
      </c>
      <c r="AZ24" s="9">
        <f t="shared" si="12"/>
        <v>134</v>
      </c>
      <c r="BA24" s="9">
        <f t="shared" si="12"/>
        <v>123</v>
      </c>
      <c r="BB24" s="9">
        <f t="shared" si="12"/>
        <v>102</v>
      </c>
      <c r="BC24" s="9">
        <f t="shared" ref="BC24:BH24" si="13">SUM(BC19:BC23)</f>
        <v>98</v>
      </c>
      <c r="BD24" s="9">
        <f t="shared" si="13"/>
        <v>99</v>
      </c>
      <c r="BE24" s="9">
        <f t="shared" si="13"/>
        <v>92</v>
      </c>
      <c r="BF24" s="9">
        <f t="shared" si="13"/>
        <v>110</v>
      </c>
      <c r="BG24" s="9">
        <f t="shared" si="13"/>
        <v>136</v>
      </c>
      <c r="BH24" s="9">
        <f t="shared" si="13"/>
        <v>162</v>
      </c>
      <c r="BI24" s="9">
        <f t="shared" ref="BI24" si="14">SUM(BI19:BI23)</f>
        <v>173</v>
      </c>
      <c r="BJ24" s="6"/>
    </row>
    <row r="25" spans="1:62" ht="13.5" customHeight="1" x14ac:dyDescent="0.2">
      <c r="A25" s="5"/>
      <c r="B25" s="8" t="s">
        <v>66</v>
      </c>
      <c r="BJ25" s="6"/>
    </row>
    <row r="26" spans="1:62" ht="13.5" customHeight="1" x14ac:dyDescent="0.2">
      <c r="A26" s="5"/>
      <c r="B26" s="8"/>
      <c r="C26" s="1" t="s">
        <v>10</v>
      </c>
      <c r="BI26" s="1">
        <f>MU!BI26</f>
        <v>7</v>
      </c>
      <c r="BJ26" s="6"/>
    </row>
    <row r="27" spans="1:62" ht="13.5" customHeight="1" x14ac:dyDescent="0.2">
      <c r="A27" s="5"/>
      <c r="C27" s="1" t="s">
        <v>0</v>
      </c>
      <c r="AL27" s="1">
        <f>UMKC!AL15</f>
        <v>0</v>
      </c>
      <c r="AM27" s="1">
        <f>UMKC!AM15</f>
        <v>0</v>
      </c>
      <c r="AN27" s="1">
        <f>UMKC!AN15</f>
        <v>0</v>
      </c>
      <c r="AO27" s="1">
        <f>UMKC!AO15</f>
        <v>6</v>
      </c>
      <c r="AP27" s="1">
        <f>UMKC!AP15</f>
        <v>8</v>
      </c>
      <c r="AQ27" s="1">
        <f>UMKC!AQ15</f>
        <v>6</v>
      </c>
      <c r="AR27" s="1">
        <f>UMKC!AR15</f>
        <v>3</v>
      </c>
      <c r="AS27" s="1">
        <f>UMKC!AS15</f>
        <v>9</v>
      </c>
      <c r="AT27" s="1">
        <f>UMKC!AT15</f>
        <v>9</v>
      </c>
      <c r="AU27" s="1">
        <f>UMKC!AU15</f>
        <v>9</v>
      </c>
      <c r="AV27" s="1">
        <f>UMKC!AV15</f>
        <v>10</v>
      </c>
      <c r="AW27" s="1">
        <f>UMKC!AW15</f>
        <v>7</v>
      </c>
      <c r="AX27" s="1">
        <f>UMKC!AX15</f>
        <v>8</v>
      </c>
      <c r="AY27" s="1">
        <f>UMKC!AY15</f>
        <v>12</v>
      </c>
      <c r="AZ27" s="1">
        <f>UMKC!AZ15</f>
        <v>5</v>
      </c>
      <c r="BA27" s="1">
        <f>UMKC!BA15</f>
        <v>6</v>
      </c>
      <c r="BB27" s="1">
        <f>UMKC!BB15</f>
        <v>6</v>
      </c>
      <c r="BC27" s="1">
        <f>UMKC!BC15</f>
        <v>7</v>
      </c>
      <c r="BD27" s="1">
        <f>UMKC!BD15</f>
        <v>14</v>
      </c>
      <c r="BE27" s="1">
        <f>UMKC!BE15</f>
        <v>9</v>
      </c>
      <c r="BF27" s="1">
        <f>UMKC!BF15</f>
        <v>9</v>
      </c>
      <c r="BG27" s="1">
        <f>UMKC!BG15</f>
        <v>6</v>
      </c>
      <c r="BH27" s="1">
        <f>MU!BH27+UMKC!BH15</f>
        <v>58</v>
      </c>
      <c r="BI27" s="1">
        <f>MU!BI27+UMKC!BI15</f>
        <v>65</v>
      </c>
      <c r="BJ27" s="6"/>
    </row>
    <row r="28" spans="1:62" ht="13.5" customHeight="1" x14ac:dyDescent="0.2">
      <c r="A28" s="5"/>
      <c r="AL28" s="9">
        <f t="shared" ref="AL28:BG28" si="15">AL27</f>
        <v>0</v>
      </c>
      <c r="AM28" s="9">
        <f t="shared" si="15"/>
        <v>0</v>
      </c>
      <c r="AN28" s="9">
        <f t="shared" si="15"/>
        <v>0</v>
      </c>
      <c r="AO28" s="9">
        <f t="shared" si="15"/>
        <v>6</v>
      </c>
      <c r="AP28" s="9">
        <f t="shared" si="15"/>
        <v>8</v>
      </c>
      <c r="AQ28" s="9">
        <f t="shared" si="15"/>
        <v>6</v>
      </c>
      <c r="AR28" s="9">
        <f t="shared" si="15"/>
        <v>3</v>
      </c>
      <c r="AS28" s="9">
        <f t="shared" si="15"/>
        <v>9</v>
      </c>
      <c r="AT28" s="9">
        <f t="shared" si="15"/>
        <v>9</v>
      </c>
      <c r="AU28" s="9">
        <f t="shared" si="15"/>
        <v>9</v>
      </c>
      <c r="AV28" s="9">
        <f t="shared" si="15"/>
        <v>10</v>
      </c>
      <c r="AW28" s="9">
        <f t="shared" si="15"/>
        <v>7</v>
      </c>
      <c r="AX28" s="9">
        <f t="shared" si="15"/>
        <v>8</v>
      </c>
      <c r="AY28" s="9">
        <f t="shared" si="15"/>
        <v>12</v>
      </c>
      <c r="AZ28" s="9">
        <f t="shared" si="15"/>
        <v>5</v>
      </c>
      <c r="BA28" s="9">
        <f t="shared" si="15"/>
        <v>6</v>
      </c>
      <c r="BB28" s="9">
        <f t="shared" si="15"/>
        <v>6</v>
      </c>
      <c r="BC28" s="9">
        <f t="shared" si="15"/>
        <v>7</v>
      </c>
      <c r="BD28" s="9">
        <f t="shared" si="15"/>
        <v>14</v>
      </c>
      <c r="BE28" s="9">
        <f t="shared" si="15"/>
        <v>9</v>
      </c>
      <c r="BF28" s="9">
        <f t="shared" si="15"/>
        <v>9</v>
      </c>
      <c r="BG28" s="9">
        <f t="shared" si="15"/>
        <v>6</v>
      </c>
      <c r="BH28" s="9">
        <f>BH27</f>
        <v>58</v>
      </c>
      <c r="BI28" s="9">
        <f>SUM(BI26:BI27)</f>
        <v>72</v>
      </c>
      <c r="BJ28" s="6"/>
    </row>
    <row r="29" spans="1:62" ht="13.5" customHeight="1" x14ac:dyDescent="0.2">
      <c r="A29" s="5"/>
      <c r="B29" s="8" t="s">
        <v>67</v>
      </c>
      <c r="BJ29" s="6"/>
    </row>
    <row r="30" spans="1:62" ht="13.5" customHeight="1" x14ac:dyDescent="0.2">
      <c r="A30" s="5"/>
      <c r="B30" s="8"/>
      <c r="C30" s="1" t="s">
        <v>10</v>
      </c>
      <c r="AW30" s="1">
        <f>UMSL!AW11</f>
        <v>0</v>
      </c>
      <c r="AX30" s="1">
        <f>UMSL!AX11</f>
        <v>13</v>
      </c>
      <c r="AY30" s="1">
        <f>UMSL!AY11</f>
        <v>19</v>
      </c>
      <c r="AZ30" s="1">
        <f>UMSL!AZ11</f>
        <v>18</v>
      </c>
      <c r="BA30" s="1">
        <f>UMSL!BA11</f>
        <v>8</v>
      </c>
      <c r="BB30" s="1">
        <f>UMSL!BB11</f>
        <v>6</v>
      </c>
      <c r="BC30" s="1">
        <f>MU!BC30+UMSL!BC11</f>
        <v>1532</v>
      </c>
      <c r="BD30" s="1">
        <f>MU!BD30+UMSL!BD11</f>
        <v>1224</v>
      </c>
      <c r="BE30" s="1">
        <f>MU!BE30+UMSL!BE11</f>
        <v>953</v>
      </c>
      <c r="BF30" s="1">
        <f>MU!BF30+UMSL!BF11</f>
        <v>1010</v>
      </c>
      <c r="BG30" s="1">
        <f>MU!BG30+UMSL!BG11</f>
        <v>1256</v>
      </c>
      <c r="BH30" s="1">
        <f>MU!BH30+UMSL!BH11</f>
        <v>1343</v>
      </c>
      <c r="BI30" s="1">
        <f>MU!BI30+UMSL!BI11</f>
        <v>1236</v>
      </c>
      <c r="BJ30" s="6"/>
    </row>
    <row r="31" spans="1:62" ht="13.5" customHeight="1" x14ac:dyDescent="0.2">
      <c r="A31" s="5"/>
      <c r="C31" s="1" t="s">
        <v>0</v>
      </c>
      <c r="W31" s="1">
        <f>MU!W31+UMKC!W17</f>
        <v>12</v>
      </c>
      <c r="X31" s="1">
        <f>MU!X31+UMKC!X17</f>
        <v>12</v>
      </c>
      <c r="Y31" s="1">
        <f>MU!Y31+UMKC!Y17</f>
        <v>15</v>
      </c>
      <c r="Z31" s="1">
        <f>MU!Z31+UMKC!Z17</f>
        <v>5</v>
      </c>
      <c r="AA31" s="1">
        <f>MU!AA31+UMKC!AA17</f>
        <v>9</v>
      </c>
      <c r="AB31" s="1">
        <f>MU!AB31+UMKC!AB17</f>
        <v>12</v>
      </c>
      <c r="AC31" s="1">
        <f>MU!AC31+UMKC!AC17</f>
        <v>15</v>
      </c>
      <c r="AD31" s="1">
        <f>MU!AD31+UMKC!AD17</f>
        <v>16</v>
      </c>
      <c r="AE31" s="1">
        <f>MU!AE31+UMKC!AE17</f>
        <v>15</v>
      </c>
      <c r="AF31" s="1">
        <f>MU!AF31+UMKC!AF17</f>
        <v>20</v>
      </c>
      <c r="AG31" s="1">
        <f>MU!AG31+UMKC!AG17</f>
        <v>19</v>
      </c>
      <c r="AH31" s="1">
        <f>MU!AH31+UMKC!AH17</f>
        <v>16</v>
      </c>
      <c r="AI31" s="1">
        <f>MU!AI31+UMKC!AI17</f>
        <v>32</v>
      </c>
      <c r="AJ31" s="1">
        <f>MU!AJ31+UMKC!AJ17</f>
        <v>43</v>
      </c>
      <c r="AK31" s="1">
        <f>MU!AK31+UMKC!AK17</f>
        <v>35</v>
      </c>
      <c r="AL31" s="1">
        <f>MU!AL31+UMKC!AL17</f>
        <v>57</v>
      </c>
      <c r="AM31" s="1">
        <f>MU!AM31+UMKC!AM17</f>
        <v>43</v>
      </c>
      <c r="AN31" s="1">
        <f>MU!AN31+UMKC!AN17</f>
        <v>57</v>
      </c>
      <c r="AO31" s="1">
        <f>MU!AO31+UMKC!AO17</f>
        <v>66</v>
      </c>
      <c r="AP31" s="1">
        <f>MU!AP31+UMKC!AP17</f>
        <v>72</v>
      </c>
      <c r="AQ31" s="1">
        <f>MU!AQ31+UMKC!AQ17</f>
        <v>55</v>
      </c>
      <c r="AR31" s="1">
        <f>MU!AR31+UMKC!AR17</f>
        <v>50</v>
      </c>
      <c r="AS31" s="1">
        <f>MU!AS31+UMKC!AS17</f>
        <v>77</v>
      </c>
      <c r="AT31" s="1">
        <f>MU!AT31+UMKC!AT17</f>
        <v>87</v>
      </c>
      <c r="AU31" s="1">
        <f>MU!AU31+UMKC!AU17</f>
        <v>101</v>
      </c>
      <c r="AV31" s="1">
        <f>MU!AV31+UMKC!AV17</f>
        <v>100</v>
      </c>
      <c r="AW31" s="1">
        <f>MU!AW31+UMKC!AW17</f>
        <v>106</v>
      </c>
      <c r="AX31" s="1">
        <f>MU!AX31</f>
        <v>106</v>
      </c>
      <c r="AY31" s="1">
        <f>MU!AY31</f>
        <v>98</v>
      </c>
      <c r="AZ31" s="1">
        <f>MU!AZ31</f>
        <v>93</v>
      </c>
      <c r="BA31" s="1">
        <f>MU!BA31</f>
        <v>97</v>
      </c>
      <c r="BB31" s="1">
        <f>MU!BB31</f>
        <v>106</v>
      </c>
      <c r="BC31" s="1">
        <f>MU!BC31</f>
        <v>79</v>
      </c>
      <c r="BD31" s="1">
        <f>MU!BD31</f>
        <v>76</v>
      </c>
      <c r="BE31" s="1">
        <f>MU!BE31</f>
        <v>70</v>
      </c>
      <c r="BF31" s="1">
        <f>MU!BF31</f>
        <v>47</v>
      </c>
      <c r="BG31" s="1">
        <f>MU!BG31</f>
        <v>47</v>
      </c>
      <c r="BH31" s="1">
        <f>MU!BH31</f>
        <v>55</v>
      </c>
      <c r="BI31" s="1">
        <f>MU!BI31</f>
        <v>46</v>
      </c>
      <c r="BJ31" s="6"/>
    </row>
    <row r="32" spans="1:62" ht="13.5" customHeight="1" x14ac:dyDescent="0.2">
      <c r="A32" s="5"/>
      <c r="C32" s="1" t="s">
        <v>9</v>
      </c>
      <c r="AG32" s="1">
        <f>UMSL!AG12</f>
        <v>3</v>
      </c>
      <c r="AH32" s="1">
        <f>UMSL!AH12</f>
        <v>0</v>
      </c>
      <c r="AI32" s="1">
        <f>UMSL!AI12</f>
        <v>2</v>
      </c>
      <c r="AJ32" s="1">
        <f>UMSL!AJ12</f>
        <v>7</v>
      </c>
      <c r="AK32" s="1">
        <f>UMSL!AK12</f>
        <v>6</v>
      </c>
      <c r="AL32" s="1">
        <f>MU!AL32+UMSL!AL12</f>
        <v>4</v>
      </c>
      <c r="AM32" s="1">
        <f>MU!AM32+UMSL!AM12</f>
        <v>1</v>
      </c>
      <c r="AN32" s="1">
        <f>MU!AN32+UMSL!AN12</f>
        <v>1</v>
      </c>
      <c r="AO32" s="1">
        <f>MU!AO32+UMSL!AO12</f>
        <v>1</v>
      </c>
      <c r="AP32" s="1">
        <f>MU!AP32+UMSL!AP12</f>
        <v>1</v>
      </c>
      <c r="AQ32" s="1">
        <f>MU!AQ32+UMSL!AQ12</f>
        <v>4</v>
      </c>
      <c r="AR32" s="1">
        <f>MU!AR32+UMSL!AR12</f>
        <v>3</v>
      </c>
      <c r="AS32" s="1">
        <f>MU!AS32+UMSL!AS12</f>
        <v>2</v>
      </c>
      <c r="AT32" s="1">
        <f>MU!AT32+UMSL!AT12</f>
        <v>3</v>
      </c>
      <c r="AU32" s="1">
        <f>MU!AU32+UMSL!AU12</f>
        <v>1</v>
      </c>
      <c r="AV32" s="1">
        <f>MU!AV32+UMSL!AV12</f>
        <v>2</v>
      </c>
      <c r="AW32" s="1">
        <f>MU!AW32+UMSL!AW12</f>
        <v>4</v>
      </c>
      <c r="AX32" s="1">
        <f>MU!AX32+UMKC!AX18+UMSL!AX12</f>
        <v>5</v>
      </c>
      <c r="AY32" s="1">
        <f>MU!AY32+UMKC!AY18+UMSL!AY12</f>
        <v>2</v>
      </c>
      <c r="AZ32" s="1">
        <f>MU!AZ32+UMKC!AZ18+UMSL!AZ12</f>
        <v>9</v>
      </c>
      <c r="BA32" s="1">
        <f>MU!BA32+UMKC!BA18+UMSL!BA12</f>
        <v>5</v>
      </c>
      <c r="BB32" s="1">
        <f>UMKC!BB18+UMSL!BB12</f>
        <v>8</v>
      </c>
      <c r="BC32" s="1">
        <f>UMKC!BC18+UMSL!BC12</f>
        <v>6</v>
      </c>
      <c r="BD32" s="1">
        <f>UMKC!BD18+UMSL!BD12</f>
        <v>1</v>
      </c>
      <c r="BE32" s="1">
        <f>UMKC!BE18+UMSL!BE12</f>
        <v>3</v>
      </c>
      <c r="BF32" s="1">
        <f>UMKC!BF18+UMSL!BF12</f>
        <v>1</v>
      </c>
      <c r="BG32" s="1">
        <f>UMKC!BG18+UMSL!BG12</f>
        <v>1</v>
      </c>
      <c r="BH32" s="1">
        <f>UMKC!BH18+UMSL!BH12</f>
        <v>1</v>
      </c>
      <c r="BI32" s="1">
        <f>UMKC!BI18+UMSL!BI12</f>
        <v>4</v>
      </c>
      <c r="BJ32" s="6"/>
    </row>
    <row r="33" spans="1:62" ht="13.5" customHeight="1" x14ac:dyDescent="0.2">
      <c r="A33" s="5"/>
      <c r="W33" s="9">
        <f t="shared" ref="W33:AA33" si="16">W31</f>
        <v>12</v>
      </c>
      <c r="X33" s="9">
        <f t="shared" si="16"/>
        <v>12</v>
      </c>
      <c r="Y33" s="9">
        <f t="shared" si="16"/>
        <v>15</v>
      </c>
      <c r="Z33" s="9">
        <f t="shared" si="16"/>
        <v>5</v>
      </c>
      <c r="AA33" s="9">
        <f t="shared" si="16"/>
        <v>9</v>
      </c>
      <c r="AB33" s="9">
        <f t="shared" ref="AB33:AD33" si="17">AB31</f>
        <v>12</v>
      </c>
      <c r="AC33" s="9">
        <f t="shared" si="17"/>
        <v>15</v>
      </c>
      <c r="AD33" s="9">
        <f t="shared" si="17"/>
        <v>16</v>
      </c>
      <c r="AE33" s="9">
        <f>AE31</f>
        <v>15</v>
      </c>
      <c r="AF33" s="9">
        <f>AF31</f>
        <v>20</v>
      </c>
      <c r="AG33" s="9">
        <f t="shared" ref="AG33:AV33" si="18">SUM(AG31:AG32)</f>
        <v>22</v>
      </c>
      <c r="AH33" s="9">
        <f t="shared" si="18"/>
        <v>16</v>
      </c>
      <c r="AI33" s="9">
        <f t="shared" si="18"/>
        <v>34</v>
      </c>
      <c r="AJ33" s="9">
        <f t="shared" si="18"/>
        <v>50</v>
      </c>
      <c r="AK33" s="9">
        <f t="shared" si="18"/>
        <v>41</v>
      </c>
      <c r="AL33" s="9">
        <f t="shared" si="18"/>
        <v>61</v>
      </c>
      <c r="AM33" s="9">
        <f t="shared" si="18"/>
        <v>44</v>
      </c>
      <c r="AN33" s="9">
        <f t="shared" si="18"/>
        <v>58</v>
      </c>
      <c r="AO33" s="9">
        <f t="shared" si="18"/>
        <v>67</v>
      </c>
      <c r="AP33" s="9">
        <f t="shared" si="18"/>
        <v>73</v>
      </c>
      <c r="AQ33" s="9">
        <f t="shared" si="18"/>
        <v>59</v>
      </c>
      <c r="AR33" s="9">
        <f t="shared" si="18"/>
        <v>53</v>
      </c>
      <c r="AS33" s="9">
        <f t="shared" si="18"/>
        <v>79</v>
      </c>
      <c r="AT33" s="9">
        <f t="shared" si="18"/>
        <v>90</v>
      </c>
      <c r="AU33" s="9">
        <f t="shared" si="18"/>
        <v>102</v>
      </c>
      <c r="AV33" s="9">
        <f t="shared" si="18"/>
        <v>102</v>
      </c>
      <c r="AW33" s="9">
        <f t="shared" ref="AW33:BB33" si="19">SUM(AW30:AW32)</f>
        <v>110</v>
      </c>
      <c r="AX33" s="9">
        <f t="shared" si="19"/>
        <v>124</v>
      </c>
      <c r="AY33" s="9">
        <f t="shared" si="19"/>
        <v>119</v>
      </c>
      <c r="AZ33" s="9">
        <f t="shared" si="19"/>
        <v>120</v>
      </c>
      <c r="BA33" s="9">
        <f t="shared" si="19"/>
        <v>110</v>
      </c>
      <c r="BB33" s="9">
        <f t="shared" si="19"/>
        <v>120</v>
      </c>
      <c r="BC33" s="9">
        <f t="shared" ref="BC33" si="20">SUM(BC30:BC32)</f>
        <v>1617</v>
      </c>
      <c r="BD33" s="9">
        <f t="shared" ref="BD33:BE33" si="21">SUM(BD30:BD32)</f>
        <v>1301</v>
      </c>
      <c r="BE33" s="9">
        <f t="shared" si="21"/>
        <v>1026</v>
      </c>
      <c r="BF33" s="9">
        <f t="shared" ref="BF33:BG33" si="22">SUM(BF30:BF32)</f>
        <v>1058</v>
      </c>
      <c r="BG33" s="9">
        <f t="shared" si="22"/>
        <v>1304</v>
      </c>
      <c r="BH33" s="9">
        <f t="shared" ref="BH33:BI33" si="23">SUM(BH30:BH32)</f>
        <v>1399</v>
      </c>
      <c r="BI33" s="9">
        <f t="shared" si="23"/>
        <v>1286</v>
      </c>
      <c r="BJ33" s="6"/>
    </row>
    <row r="34" spans="1:62" ht="13.5" customHeight="1" x14ac:dyDescent="0.2">
      <c r="A34" s="5"/>
      <c r="B34" s="8" t="s">
        <v>68</v>
      </c>
      <c r="BJ34" s="6"/>
    </row>
    <row r="35" spans="1:62" ht="13.5" customHeight="1" x14ac:dyDescent="0.2">
      <c r="A35" s="5"/>
      <c r="B35" s="8"/>
      <c r="C35" s="1" t="s">
        <v>10</v>
      </c>
      <c r="AW35" s="1">
        <f>UMSL!AW16</f>
        <v>0</v>
      </c>
      <c r="AX35" s="1">
        <f>UMSL!AX16</f>
        <v>0</v>
      </c>
      <c r="AY35" s="1">
        <f>UMSL!AY16</f>
        <v>1</v>
      </c>
      <c r="AZ35" s="1">
        <f>UMSL!AZ16</f>
        <v>0</v>
      </c>
      <c r="BA35" s="1">
        <f>UMSL!BA16</f>
        <v>0</v>
      </c>
      <c r="BB35" s="1">
        <f>UMSL!BB16</f>
        <v>5</v>
      </c>
      <c r="BC35" s="1">
        <f>MU!BC35+UMSL!BC16</f>
        <v>58</v>
      </c>
      <c r="BD35" s="1">
        <f>MU!BD35+UMSL!BD16</f>
        <v>41</v>
      </c>
      <c r="BE35" s="1">
        <f>MU!BE35+UMSL!BE16</f>
        <v>24</v>
      </c>
      <c r="BF35" s="1">
        <f>MU!BF35+UMSL!BF16</f>
        <v>21</v>
      </c>
      <c r="BG35" s="1">
        <f>MU!BG35+UMSL!BG16</f>
        <v>15</v>
      </c>
      <c r="BH35" s="1">
        <f>MU!BH35+UMSL!BH16</f>
        <v>14</v>
      </c>
      <c r="BI35" s="1">
        <f>MU!BI35+UMSL!BI16</f>
        <v>13</v>
      </c>
      <c r="BJ35" s="6"/>
    </row>
    <row r="36" spans="1:62" ht="13.5" customHeight="1" x14ac:dyDescent="0.2">
      <c r="A36" s="5"/>
      <c r="C36" s="1" t="s">
        <v>0</v>
      </c>
      <c r="W36" s="1">
        <f>MU!W36+UMKC!W21</f>
        <v>424</v>
      </c>
      <c r="X36" s="1">
        <f>MU!X36+UMKC!X21</f>
        <v>357</v>
      </c>
      <c r="Y36" s="1">
        <f>MU!Y36+UMKC!Y21</f>
        <v>359</v>
      </c>
      <c r="Z36" s="1">
        <f>MU!Z36+UMKC!Z21</f>
        <v>343</v>
      </c>
      <c r="AA36" s="1">
        <f>MU!AA36+UMKC!AA21</f>
        <v>333</v>
      </c>
      <c r="AB36" s="1">
        <f>MU!AB36+UMKC!AB21+UMSL!AB17</f>
        <v>542</v>
      </c>
      <c r="AC36" s="1">
        <f>MU!AC36+UMKC!AC21+UMSL!AC17</f>
        <v>500</v>
      </c>
      <c r="AD36" s="1">
        <f>MU!AD36+UMKC!AD21+UMSL!AD17</f>
        <v>511</v>
      </c>
      <c r="AE36" s="1">
        <f>MU!AE36+UMKC!AE21+UMSL!AE17</f>
        <v>457</v>
      </c>
      <c r="AF36" s="1">
        <f>MU!AF36+UMKC!AF21+UMSL!AF17</f>
        <v>454</v>
      </c>
      <c r="AG36" s="1">
        <f>MU!AG36+UMKC!AG21+UMSL!AG17</f>
        <v>461</v>
      </c>
      <c r="AH36" s="1">
        <f>MU!AH36+UMKC!AH21+UMSL!AH17</f>
        <v>523</v>
      </c>
      <c r="AI36" s="1">
        <f>MU!AI36+UMKC!AI21+UMSL!AI17</f>
        <v>542</v>
      </c>
      <c r="AJ36" s="1">
        <f>MU!AJ36+UMKC!AJ21+UMSL!AJ17</f>
        <v>571</v>
      </c>
      <c r="AK36" s="1">
        <f>MU!AK36+UMKC!AK21+UMSL!AK17</f>
        <v>568</v>
      </c>
      <c r="AL36" s="1">
        <f>MU!AL36+UMKC!AL21+UMSL!AL17</f>
        <v>669</v>
      </c>
      <c r="AM36" s="1">
        <f>MU!AM36+UMKC!AM21+UMSL!AM17</f>
        <v>653</v>
      </c>
      <c r="AN36" s="1">
        <f>MU!AN36+UMKC!AN21+UMSL!AN17</f>
        <v>671</v>
      </c>
      <c r="AO36" s="1">
        <f>MU!AO36+UMKC!AO21+UMSL!AO17</f>
        <v>734</v>
      </c>
      <c r="AP36" s="1">
        <f>MU!AP36+UMKC!AP21+UMSL!AP17</f>
        <v>755</v>
      </c>
      <c r="AQ36" s="1">
        <f>MU!AQ36+UMKC!AQ21+UMSL!AQ17</f>
        <v>778</v>
      </c>
      <c r="AR36" s="1">
        <f>MU!AR36+UMKC!AR21+UMSL!AR17</f>
        <v>791</v>
      </c>
      <c r="AS36" s="1">
        <f>MU!AS36+UMKC!AS21+UMSL!AS17</f>
        <v>873</v>
      </c>
      <c r="AT36" s="1">
        <f>MU!AT36+UMKC!AT21+UMSL!AT17</f>
        <v>893</v>
      </c>
      <c r="AU36" s="1">
        <f>MU!AU36+UMKC!AU21+UMSL!AU17</f>
        <v>903</v>
      </c>
      <c r="AV36" s="1">
        <f>MU!AV36+UMKC!AV21+UMSL!AV17</f>
        <v>923</v>
      </c>
      <c r="AW36" s="1">
        <f>MU!AW36+UMKC!AW21+UMSL!AW17</f>
        <v>910</v>
      </c>
      <c r="AX36" s="1">
        <f>MU!AX36+UMKC!AX21+UMSL!AX17</f>
        <v>906</v>
      </c>
      <c r="AY36" s="1">
        <f>MU!AY36+UMKC!AY21+UMSL!AY17</f>
        <v>911</v>
      </c>
      <c r="AZ36" s="1">
        <f>MU!AZ36+UMKC!AZ21+UMSL!AZ17</f>
        <v>975</v>
      </c>
      <c r="BA36" s="1">
        <f>MU!BA36+UMKC!BA21+UMSL!BA17</f>
        <v>927</v>
      </c>
      <c r="BB36" s="1">
        <f>MU!BB36+UMKC!BB21+UMSL!BB17</f>
        <v>912</v>
      </c>
      <c r="BC36" s="1">
        <f>MU!BC36+UMKC!BC21+UMSL!BC17</f>
        <v>919</v>
      </c>
      <c r="BD36" s="1">
        <f>MU!BD36+UMKC!BD21+UMSL!BD17</f>
        <v>826</v>
      </c>
      <c r="BE36" s="1">
        <f>MU!BE36+UMKC!BE21+UMSL!BE17</f>
        <v>823</v>
      </c>
      <c r="BF36" s="1">
        <f>MU!BF36+UMKC!BF21+UMSL!BF17</f>
        <v>711</v>
      </c>
      <c r="BG36" s="1">
        <f>MU!BG36+UMKC!BG21+UMSL!BG17</f>
        <v>725</v>
      </c>
      <c r="BH36" s="1">
        <f>MU!BH36+UMKC!BH21+UMSL!BH17</f>
        <v>723</v>
      </c>
      <c r="BI36" s="1">
        <f>MU!BI36+UMKC!BI21+UMSL!BI17</f>
        <v>695</v>
      </c>
      <c r="BJ36" s="6"/>
    </row>
    <row r="37" spans="1:62" ht="13.5" customHeight="1" x14ac:dyDescent="0.2">
      <c r="A37" s="5"/>
      <c r="C37" s="1" t="s">
        <v>9</v>
      </c>
      <c r="AW37" s="1">
        <f>UMSL!AW18</f>
        <v>0</v>
      </c>
      <c r="AX37" s="1">
        <f>UMSL!AX18</f>
        <v>0</v>
      </c>
      <c r="AY37" s="1">
        <f>UMSL!AY18</f>
        <v>0</v>
      </c>
      <c r="AZ37" s="1">
        <f>UMSL!AZ18</f>
        <v>0</v>
      </c>
      <c r="BA37" s="1">
        <f>UMSL!BA18</f>
        <v>0</v>
      </c>
      <c r="BB37" s="1">
        <f>UMSL!BB18</f>
        <v>1</v>
      </c>
      <c r="BC37" s="1">
        <f>MU!BC37+UMSL!BC18</f>
        <v>0</v>
      </c>
      <c r="BD37" s="1">
        <f>MU!BD37+UMSL!BD18</f>
        <v>2</v>
      </c>
      <c r="BE37" s="1">
        <f>MU!BE37+UMSL!BE18</f>
        <v>3</v>
      </c>
      <c r="BF37" s="1">
        <f>MU!BF37+UMSL!BF18</f>
        <v>5</v>
      </c>
      <c r="BG37" s="1">
        <f>MU!BG37+UMSL!BG18</f>
        <v>1</v>
      </c>
      <c r="BH37" s="1">
        <f>MU!BH37+'S&amp;T'!BH15+UMSL!BH18</f>
        <v>9</v>
      </c>
      <c r="BI37" s="1">
        <f>MU!BI37+'S&amp;T'!BI15+UMSL!BI18</f>
        <v>6</v>
      </c>
      <c r="BJ37" s="6"/>
    </row>
    <row r="38" spans="1:62" ht="13.5" customHeight="1" x14ac:dyDescent="0.2">
      <c r="A38" s="5"/>
      <c r="C38" s="1" t="s">
        <v>5</v>
      </c>
      <c r="W38" s="1">
        <f>MU!W38+UMKC!W22</f>
        <v>73</v>
      </c>
      <c r="X38" s="1">
        <f>MU!X38+UMKC!X22</f>
        <v>63</v>
      </c>
      <c r="Y38" s="1">
        <f>MU!Y38+UMKC!Y22</f>
        <v>84</v>
      </c>
      <c r="Z38" s="1">
        <f>MU!Z38+UMKC!Z22</f>
        <v>63</v>
      </c>
      <c r="AA38" s="1">
        <f>MU!AA38+UMKC!AA22</f>
        <v>81</v>
      </c>
      <c r="AB38" s="1">
        <f>MU!AB38+UMKC!AB22</f>
        <v>64</v>
      </c>
      <c r="AC38" s="1">
        <f>MU!AC38+UMKC!AC22</f>
        <v>74</v>
      </c>
      <c r="AD38" s="1">
        <f>MU!AD38+UMKC!AD22</f>
        <v>74</v>
      </c>
      <c r="AE38" s="1">
        <f>MU!AE38+UMKC!AE22</f>
        <v>58</v>
      </c>
      <c r="AF38" s="1">
        <f>MU!AF38+UMKC!AF22</f>
        <v>56</v>
      </c>
      <c r="AG38" s="1">
        <f>MU!AG38+UMKC!AG22</f>
        <v>57</v>
      </c>
      <c r="AH38" s="1">
        <f>MU!AH38+UMKC!AH22</f>
        <v>74</v>
      </c>
      <c r="AI38" s="1">
        <f>MU!AI38+UMKC!AI22</f>
        <v>61</v>
      </c>
      <c r="AJ38" s="1">
        <f>MU!AJ38+UMKC!AJ22</f>
        <v>66</v>
      </c>
      <c r="AK38" s="1">
        <f>MU!AK38+UMKC!AK22+UMSL!AK19</f>
        <v>68</v>
      </c>
      <c r="AL38" s="1">
        <f>MU!AL38+UMKC!AL22+UMSL!AL19</f>
        <v>70</v>
      </c>
      <c r="AM38" s="1">
        <f>MU!AM38+UMKC!AM22+UMSL!AM19</f>
        <v>81</v>
      </c>
      <c r="AN38" s="1">
        <f>MU!AN38+UMKC!AN22+UMSL!AN19</f>
        <v>66</v>
      </c>
      <c r="AO38" s="1">
        <f>MU!AO38+UMKC!AO22+UMSL!AO19</f>
        <v>103</v>
      </c>
      <c r="AP38" s="1">
        <f>MU!AP38+UMKC!AP22+UMSL!AP19</f>
        <v>88</v>
      </c>
      <c r="AQ38" s="1">
        <f>MU!AQ38+UMKC!AQ22+UMSL!AQ19</f>
        <v>84</v>
      </c>
      <c r="AR38" s="1">
        <f>MU!AR38+UMKC!AR22+UMSL!AR19</f>
        <v>108</v>
      </c>
      <c r="AS38" s="1">
        <f>MU!AS38+UMKC!AS22+UMSL!AS19</f>
        <v>116</v>
      </c>
      <c r="AT38" s="1">
        <f>MU!AT38+UMKC!AT22+UMSL!AT19</f>
        <v>126</v>
      </c>
      <c r="AU38" s="1">
        <f>MU!AU38+UMKC!AU22+UMSL!AU19</f>
        <v>95</v>
      </c>
      <c r="AV38" s="1">
        <f>MU!AV38+UMKC!AV22+UMSL!AV19</f>
        <v>128</v>
      </c>
      <c r="AW38" s="1">
        <f>MU!AW38+UMKC!AW22+UMSL!AW19</f>
        <v>79</v>
      </c>
      <c r="AX38" s="1">
        <f>MU!AX38+UMKC!AX22+UMSL!AX19</f>
        <v>100</v>
      </c>
      <c r="AY38" s="1">
        <f>MU!AY38+UMKC!AY22+UMSL!AY19</f>
        <v>75</v>
      </c>
      <c r="AZ38" s="1">
        <f>MU!AZ38+UMKC!AZ22+UMSL!AZ19</f>
        <v>107</v>
      </c>
      <c r="BA38" s="1">
        <f>MU!BA38+UMKC!BA22+UMSL!BA19</f>
        <v>89</v>
      </c>
      <c r="BB38" s="1">
        <f>MU!BB38+UMKC!BB22+UMSL!BB19</f>
        <v>101</v>
      </c>
      <c r="BC38" s="1">
        <f>MU!BC38+UMKC!BC22+UMSL!BC19</f>
        <v>88</v>
      </c>
      <c r="BD38" s="1">
        <f>MU!BD38+UMKC!BD22+UMSL!BD19</f>
        <v>76</v>
      </c>
      <c r="BE38" s="1">
        <f>MU!BE38+UMKC!BE22+UMSL!BE19</f>
        <v>57</v>
      </c>
      <c r="BF38" s="1">
        <f>MU!BF38+UMKC!BF22+UMSL!BF19</f>
        <v>50</v>
      </c>
      <c r="BG38" s="1">
        <f>MU!BG38+UMKC!BG22+UMSL!BG19</f>
        <v>63</v>
      </c>
      <c r="BH38" s="1">
        <f>MU!BH38+UMKC!BH22+UMSL!BH19</f>
        <v>43</v>
      </c>
      <c r="BI38" s="1">
        <f>MU!BI38+UMKC!BI22+UMSL!BI19</f>
        <v>65</v>
      </c>
      <c r="BJ38" s="6"/>
    </row>
    <row r="39" spans="1:62" ht="13.5" customHeight="1" x14ac:dyDescent="0.2">
      <c r="A39" s="5"/>
      <c r="C39" s="1" t="s">
        <v>7</v>
      </c>
      <c r="W39" s="1">
        <f>MU!W39</f>
        <v>6</v>
      </c>
      <c r="X39" s="1">
        <f>MU!X39</f>
        <v>8</v>
      </c>
      <c r="Y39" s="1">
        <f>MU!Y39</f>
        <v>3</v>
      </c>
      <c r="Z39" s="1">
        <f>MU!Z39</f>
        <v>2</v>
      </c>
      <c r="AA39" s="1">
        <f>MU!AA39</f>
        <v>4</v>
      </c>
      <c r="AB39" s="1">
        <f>MU!AB39</f>
        <v>4</v>
      </c>
      <c r="AC39" s="1">
        <f>MU!AC39</f>
        <v>8</v>
      </c>
      <c r="AD39" s="1">
        <f>MU!AD39</f>
        <v>11</v>
      </c>
      <c r="AE39" s="1">
        <f>MU!AE39</f>
        <v>7</v>
      </c>
      <c r="AF39" s="1">
        <f>MU!AF39</f>
        <v>15</v>
      </c>
      <c r="AG39" s="1">
        <f>MU!AG39</f>
        <v>7</v>
      </c>
      <c r="AH39" s="1">
        <f>MU!AH39</f>
        <v>12</v>
      </c>
      <c r="AI39" s="1">
        <f>MU!AI39</f>
        <v>8</v>
      </c>
      <c r="AJ39" s="1">
        <f>MU!AJ39</f>
        <v>5</v>
      </c>
      <c r="AK39" s="1">
        <f>MU!AK39</f>
        <v>13</v>
      </c>
      <c r="AL39" s="1">
        <f>MU!AL39</f>
        <v>13</v>
      </c>
      <c r="AM39" s="1">
        <f>MU!AM39</f>
        <v>17</v>
      </c>
      <c r="AN39" s="1">
        <f>MU!AN39</f>
        <v>18</v>
      </c>
      <c r="AO39" s="1">
        <f>MU!AO39</f>
        <v>16</v>
      </c>
      <c r="AP39" s="1">
        <f>MU!AP39</f>
        <v>20</v>
      </c>
      <c r="AQ39" s="1">
        <f>MU!AQ39</f>
        <v>8</v>
      </c>
      <c r="AR39" s="1">
        <f>MU!AR39</f>
        <v>20</v>
      </c>
      <c r="AS39" s="1">
        <f>MU!AS39</f>
        <v>12</v>
      </c>
      <c r="AT39" s="1">
        <f>MU!AT39</f>
        <v>15</v>
      </c>
      <c r="AU39" s="1">
        <f>MU!AU39</f>
        <v>20</v>
      </c>
      <c r="AV39" s="1">
        <f>MU!AV39</f>
        <v>17</v>
      </c>
      <c r="AW39" s="1">
        <f>MU!AW39</f>
        <v>14</v>
      </c>
      <c r="AX39" s="1">
        <f>MU!AX39</f>
        <v>11</v>
      </c>
      <c r="AY39" s="1">
        <f>MU!AY39</f>
        <v>19</v>
      </c>
      <c r="AZ39" s="1">
        <f>MU!AZ39</f>
        <v>15</v>
      </c>
      <c r="BA39" s="1">
        <f>MU!BA39</f>
        <v>13</v>
      </c>
      <c r="BB39" s="1">
        <f>MU!BB39</f>
        <v>28</v>
      </c>
      <c r="BC39" s="1">
        <f>MU!BC39</f>
        <v>11</v>
      </c>
      <c r="BD39" s="1">
        <f>MU!BD39</f>
        <v>9</v>
      </c>
      <c r="BE39" s="1">
        <f>MU!BE39</f>
        <v>7</v>
      </c>
      <c r="BF39" s="1">
        <f>MU!BF39</f>
        <v>15</v>
      </c>
      <c r="BG39" s="1">
        <f>MU!BG39</f>
        <v>12</v>
      </c>
      <c r="BH39" s="1">
        <f>MU!BH39</f>
        <v>6</v>
      </c>
      <c r="BI39" s="1">
        <f>MU!BI39</f>
        <v>17</v>
      </c>
      <c r="BJ39" s="6"/>
    </row>
    <row r="40" spans="1:62" ht="13.5" customHeight="1" x14ac:dyDescent="0.2">
      <c r="A40" s="5"/>
      <c r="W40" s="9">
        <f t="shared" ref="W40:AA40" si="24">SUM(W36:W39)</f>
        <v>503</v>
      </c>
      <c r="X40" s="9">
        <f t="shared" si="24"/>
        <v>428</v>
      </c>
      <c r="Y40" s="9">
        <f t="shared" si="24"/>
        <v>446</v>
      </c>
      <c r="Z40" s="9">
        <f t="shared" si="24"/>
        <v>408</v>
      </c>
      <c r="AA40" s="9">
        <f t="shared" si="24"/>
        <v>418</v>
      </c>
      <c r="AB40" s="9">
        <f t="shared" ref="AB40:AD40" si="25">SUM(AB36:AB39)</f>
        <v>610</v>
      </c>
      <c r="AC40" s="9">
        <f t="shared" si="25"/>
        <v>582</v>
      </c>
      <c r="AD40" s="9">
        <f t="shared" si="25"/>
        <v>596</v>
      </c>
      <c r="AE40" s="9">
        <f t="shared" ref="AE40:AG40" si="26">SUM(AE36:AE39)</f>
        <v>522</v>
      </c>
      <c r="AF40" s="9">
        <f t="shared" si="26"/>
        <v>525</v>
      </c>
      <c r="AG40" s="9">
        <f t="shared" si="26"/>
        <v>525</v>
      </c>
      <c r="AH40" s="9">
        <f t="shared" ref="AH40:AV40" si="27">SUM(AH36:AH39)</f>
        <v>609</v>
      </c>
      <c r="AI40" s="9">
        <f t="shared" si="27"/>
        <v>611</v>
      </c>
      <c r="AJ40" s="9">
        <f t="shared" si="27"/>
        <v>642</v>
      </c>
      <c r="AK40" s="9">
        <f t="shared" si="27"/>
        <v>649</v>
      </c>
      <c r="AL40" s="9">
        <f t="shared" si="27"/>
        <v>752</v>
      </c>
      <c r="AM40" s="9">
        <f t="shared" si="27"/>
        <v>751</v>
      </c>
      <c r="AN40" s="9">
        <f t="shared" si="27"/>
        <v>755</v>
      </c>
      <c r="AO40" s="9">
        <f t="shared" si="27"/>
        <v>853</v>
      </c>
      <c r="AP40" s="9">
        <f t="shared" si="27"/>
        <v>863</v>
      </c>
      <c r="AQ40" s="9">
        <f t="shared" si="27"/>
        <v>870</v>
      </c>
      <c r="AR40" s="9">
        <f t="shared" si="27"/>
        <v>919</v>
      </c>
      <c r="AS40" s="9">
        <f t="shared" si="27"/>
        <v>1001</v>
      </c>
      <c r="AT40" s="9">
        <f t="shared" si="27"/>
        <v>1034</v>
      </c>
      <c r="AU40" s="9">
        <f t="shared" si="27"/>
        <v>1018</v>
      </c>
      <c r="AV40" s="9">
        <f t="shared" si="27"/>
        <v>1068</v>
      </c>
      <c r="AW40" s="9">
        <f t="shared" ref="AW40:AX40" si="28">SUM(AW35:AW39)</f>
        <v>1003</v>
      </c>
      <c r="AX40" s="9">
        <f t="shared" si="28"/>
        <v>1017</v>
      </c>
      <c r="AY40" s="9">
        <f t="shared" ref="AY40:BC40" si="29">SUM(AY35:AY39)</f>
        <v>1006</v>
      </c>
      <c r="AZ40" s="9">
        <f t="shared" si="29"/>
        <v>1097</v>
      </c>
      <c r="BA40" s="9">
        <f t="shared" si="29"/>
        <v>1029</v>
      </c>
      <c r="BB40" s="9">
        <f t="shared" si="29"/>
        <v>1047</v>
      </c>
      <c r="BC40" s="9">
        <f t="shared" si="29"/>
        <v>1076</v>
      </c>
      <c r="BD40" s="9">
        <f t="shared" ref="BD40:BE40" si="30">SUM(BD35:BD39)</f>
        <v>954</v>
      </c>
      <c r="BE40" s="9">
        <f t="shared" si="30"/>
        <v>914</v>
      </c>
      <c r="BF40" s="9">
        <f t="shared" ref="BF40:BG40" si="31">SUM(BF35:BF39)</f>
        <v>802</v>
      </c>
      <c r="BG40" s="9">
        <f t="shared" si="31"/>
        <v>816</v>
      </c>
      <c r="BH40" s="9">
        <f t="shared" ref="BH40:BI40" si="32">SUM(BH35:BH39)</f>
        <v>795</v>
      </c>
      <c r="BI40" s="9">
        <f t="shared" si="32"/>
        <v>796</v>
      </c>
      <c r="BJ40" s="6"/>
    </row>
    <row r="41" spans="1:62" ht="13.5" customHeight="1" x14ac:dyDescent="0.2">
      <c r="A41" s="5"/>
      <c r="B41" s="8" t="s">
        <v>69</v>
      </c>
      <c r="BJ41" s="6"/>
    </row>
    <row r="42" spans="1:62" ht="13.5" customHeight="1" x14ac:dyDescent="0.2">
      <c r="A42" s="5"/>
      <c r="B42" s="8"/>
      <c r="C42" s="1" t="s">
        <v>10</v>
      </c>
      <c r="AZ42" s="1">
        <f>UMSL!AZ22</f>
        <v>0</v>
      </c>
      <c r="BA42" s="1">
        <f>UMSL!BA22</f>
        <v>2</v>
      </c>
      <c r="BB42" s="1">
        <f>UMSL!BB22</f>
        <v>8</v>
      </c>
      <c r="BC42" s="1">
        <f>UMSL!BC22</f>
        <v>8</v>
      </c>
      <c r="BD42" s="1">
        <f>UMSL!BD22</f>
        <v>9</v>
      </c>
      <c r="BE42" s="1">
        <f>MU!BE42+UMSL!BE22</f>
        <v>26</v>
      </c>
      <c r="BF42" s="1">
        <f>MU!BF42+UMSL!BF22</f>
        <v>54</v>
      </c>
      <c r="BG42" s="1">
        <f>MU!BG42+UMSL!BG22</f>
        <v>155</v>
      </c>
      <c r="BH42" s="1">
        <f>MU!BH42+UMSL!BH22</f>
        <v>269</v>
      </c>
      <c r="BI42" s="1">
        <f>MU!BI42+UMSL!BI22</f>
        <v>427</v>
      </c>
      <c r="BJ42" s="6"/>
    </row>
    <row r="43" spans="1:62" ht="13.5" customHeight="1" x14ac:dyDescent="0.2">
      <c r="A43" s="5"/>
      <c r="C43" s="1" t="s">
        <v>0</v>
      </c>
      <c r="W43" s="1">
        <f>MU!W43+UMKC!W25+'S&amp;T'!W17+UMSL!W23</f>
        <v>240</v>
      </c>
      <c r="X43" s="1">
        <f>MU!X43+UMKC!X25+'S&amp;T'!X17+UMSL!X23</f>
        <v>196</v>
      </c>
      <c r="Y43" s="1">
        <f>MU!Y43+UMKC!Y25+'S&amp;T'!Y17+UMSL!Y23</f>
        <v>165</v>
      </c>
      <c r="Z43" s="1">
        <f>MU!Z43+UMKC!Z25+'S&amp;T'!Z17+UMSL!Z23</f>
        <v>158</v>
      </c>
      <c r="AA43" s="1">
        <f>MU!AA43+UMKC!AA25+'S&amp;T'!AA17+UMSL!AA23</f>
        <v>154</v>
      </c>
      <c r="AB43" s="1">
        <f>MU!AB43+UMKC!AB25+'S&amp;T'!AB17+UMSL!AB23</f>
        <v>151</v>
      </c>
      <c r="AC43" s="1">
        <f>MU!AC43+UMKC!AC25+'S&amp;T'!AC17+UMSL!AC23</f>
        <v>163</v>
      </c>
      <c r="AD43" s="1">
        <f>MU!AD43+UMKC!AD25+'S&amp;T'!AD17+UMSL!AD23</f>
        <v>153</v>
      </c>
      <c r="AE43" s="1">
        <f>MU!AE43+UMKC!AE25+'S&amp;T'!AE17+UMSL!AE23</f>
        <v>124</v>
      </c>
      <c r="AF43" s="1">
        <f>MU!AF43+UMKC!AF25+'S&amp;T'!AF17+UMSL!AF23</f>
        <v>140</v>
      </c>
      <c r="AG43" s="1">
        <f>MU!AG43+UMKC!AG25+'S&amp;T'!AG17+UMSL!AG23</f>
        <v>145</v>
      </c>
      <c r="AH43" s="1">
        <f>MU!AH43+UMKC!AH25+'S&amp;T'!AH17+UMSL!AH23</f>
        <v>174</v>
      </c>
      <c r="AI43" s="1">
        <f>MU!AI43+UMKC!AI25+'S&amp;T'!AI17+UMSL!AI23</f>
        <v>198</v>
      </c>
      <c r="AJ43" s="1">
        <f>MU!AJ43+UMKC!AJ25+'S&amp;T'!AJ17+UMSL!AJ23</f>
        <v>260</v>
      </c>
      <c r="AK43" s="1">
        <f>MU!AK43+UMKC!AK25+'S&amp;T'!AK17+UMSL!AK23</f>
        <v>246</v>
      </c>
      <c r="AL43" s="1">
        <f>MU!AL43+UMKC!AL25+'S&amp;T'!AL17+UMSL!AL23</f>
        <v>328</v>
      </c>
      <c r="AM43" s="1">
        <f>MU!AM43+UMKC!AM25+'S&amp;T'!AM17+UMSL!AM23</f>
        <v>313</v>
      </c>
      <c r="AN43" s="1">
        <f>MU!AN43+UMKC!AN25+'S&amp;T'!AN17+UMSL!AN23</f>
        <v>339</v>
      </c>
      <c r="AO43" s="1">
        <f>MU!AO43+UMKC!AO25+'S&amp;T'!AO17+UMSL!AO23</f>
        <v>308</v>
      </c>
      <c r="AP43" s="1">
        <f>MU!AP43+UMKC!AP25+'S&amp;T'!AP17+UMSL!AP23</f>
        <v>226</v>
      </c>
      <c r="AQ43" s="1">
        <f>MU!AQ43+UMKC!AQ25+'S&amp;T'!AQ17+UMSL!AQ23</f>
        <v>206</v>
      </c>
      <c r="AR43" s="1">
        <f>MU!AR43+UMKC!AR25+'S&amp;T'!AR17+UMSL!AR23</f>
        <v>189</v>
      </c>
      <c r="AS43" s="1">
        <f>MU!AS43+UMKC!AS25+'S&amp;T'!AS17+UMSL!AS23</f>
        <v>172</v>
      </c>
      <c r="AT43" s="1">
        <f>MU!AT43+UMKC!AT25+'S&amp;T'!AT17+UMSL!AT23</f>
        <v>191</v>
      </c>
      <c r="AU43" s="1">
        <f>MU!AU43+UMKC!AU25+'S&amp;T'!AU17+UMSL!AU23</f>
        <v>209</v>
      </c>
      <c r="AV43" s="1">
        <f>MU!AV43+UMKC!AV25+'S&amp;T'!AV17+UMSL!AV23</f>
        <v>227</v>
      </c>
      <c r="AW43" s="1">
        <f>MU!AW43+UMKC!AW25+'S&amp;T'!AW17+UMSL!AW23</f>
        <v>218</v>
      </c>
      <c r="AX43" s="1">
        <f>MU!AX43+UMKC!AX25+'S&amp;T'!AX17+UMSL!AX23</f>
        <v>243</v>
      </c>
      <c r="AY43" s="1">
        <f>MU!AY43+UMKC!AY25+'S&amp;T'!AY17+UMSL!AY23</f>
        <v>339</v>
      </c>
      <c r="AZ43" s="1">
        <f>MU!AZ43+UMKC!AZ25+'S&amp;T'!AZ17+UMSL!AZ23</f>
        <v>382</v>
      </c>
      <c r="BA43" s="1">
        <f>MU!BA43+UMKC!BA25+'S&amp;T'!BA17+UMSL!BA23</f>
        <v>408</v>
      </c>
      <c r="BB43" s="1">
        <f>MU!BB43+UMKC!BB25+'S&amp;T'!BB17+UMSL!BB23</f>
        <v>435</v>
      </c>
      <c r="BC43" s="1">
        <f>MU!BC43+UMKC!BC25+'S&amp;T'!BC17+UMSL!BC23</f>
        <v>496</v>
      </c>
      <c r="BD43" s="1">
        <f>MU!BD43+UMKC!BD25+'S&amp;T'!BD17+UMSL!BD23</f>
        <v>535</v>
      </c>
      <c r="BE43" s="1">
        <f>MU!BE43+UMKC!BE25+'S&amp;T'!BE17+UMSL!BE23</f>
        <v>554</v>
      </c>
      <c r="BF43" s="1">
        <f>MU!BF43+UMKC!BF25+'S&amp;T'!BF17+UMSL!BF23</f>
        <v>577</v>
      </c>
      <c r="BG43" s="1">
        <f>MU!BG43+UMKC!BG25+'S&amp;T'!BG17+UMSL!BG23</f>
        <v>575</v>
      </c>
      <c r="BH43" s="1">
        <f>MU!BH43+UMKC!BH25+'S&amp;T'!BH17+UMSL!BH23</f>
        <v>592</v>
      </c>
      <c r="BI43" s="1">
        <f>MU!BI43+UMKC!BI25+'S&amp;T'!BI17+UMSL!BI23</f>
        <v>677</v>
      </c>
      <c r="BJ43" s="6"/>
    </row>
    <row r="44" spans="1:62" ht="13.5" customHeight="1" x14ac:dyDescent="0.2">
      <c r="A44" s="5"/>
      <c r="C44" s="1" t="s">
        <v>9</v>
      </c>
      <c r="AM44" s="1">
        <f>'S&amp;T'!AM18</f>
        <v>0</v>
      </c>
      <c r="AN44" s="1">
        <f>'S&amp;T'!AN18</f>
        <v>0</v>
      </c>
      <c r="AO44" s="1">
        <f>'S&amp;T'!AO18</f>
        <v>1</v>
      </c>
      <c r="AP44" s="1">
        <f>'S&amp;T'!AP18</f>
        <v>6</v>
      </c>
      <c r="AQ44" s="1">
        <f>'S&amp;T'!AQ18</f>
        <v>13</v>
      </c>
      <c r="AR44" s="1">
        <f>'S&amp;T'!AR18</f>
        <v>30</v>
      </c>
      <c r="AS44" s="1">
        <f>'S&amp;T'!AS18</f>
        <v>44</v>
      </c>
      <c r="AT44" s="1">
        <f>'S&amp;T'!AT18</f>
        <v>29</v>
      </c>
      <c r="AU44" s="1">
        <f>'S&amp;T'!AU18</f>
        <v>39</v>
      </c>
      <c r="AV44" s="1">
        <f>'S&amp;T'!AV18</f>
        <v>30</v>
      </c>
      <c r="AW44" s="1">
        <f>'S&amp;T'!AW18</f>
        <v>24</v>
      </c>
      <c r="AX44" s="1">
        <f>'S&amp;T'!AX18</f>
        <v>19</v>
      </c>
      <c r="AY44" s="1">
        <f>'S&amp;T'!AY18</f>
        <v>22</v>
      </c>
      <c r="AZ44" s="1">
        <f>'S&amp;T'!AZ18+UMSL!AZ24</f>
        <v>22</v>
      </c>
      <c r="BA44" s="1">
        <f>'S&amp;T'!BA18+UMSL!BA24</f>
        <v>31</v>
      </c>
      <c r="BB44" s="1">
        <f>MU!BB44+'S&amp;T'!BB18+UMSL!BB24</f>
        <v>22</v>
      </c>
      <c r="BC44" s="1">
        <f>MU!BC44+'S&amp;T'!BC18+UMSL!BC24</f>
        <v>21</v>
      </c>
      <c r="BD44" s="1">
        <f>MU!BD44+'S&amp;T'!BD18+UMSL!BD24</f>
        <v>33</v>
      </c>
      <c r="BE44" s="1">
        <f>MU!BE44+'S&amp;T'!BE18+UMSL!BE24</f>
        <v>57</v>
      </c>
      <c r="BF44" s="1">
        <f>MU!BF44+'S&amp;T'!BF18+UMSL!BF24</f>
        <v>65</v>
      </c>
      <c r="BG44" s="1">
        <f>MU!BG44+'S&amp;T'!BG18+UMSL!BG24</f>
        <v>80</v>
      </c>
      <c r="BH44" s="1">
        <f>MU!BH44+'S&amp;T'!BH18+UMSL!BH24</f>
        <v>100</v>
      </c>
      <c r="BI44" s="1">
        <f>MU!BI44+'S&amp;T'!BI18+UMSL!BI24</f>
        <v>79</v>
      </c>
      <c r="BJ44" s="6"/>
    </row>
    <row r="45" spans="1:62" ht="13.5" customHeight="1" x14ac:dyDescent="0.2">
      <c r="A45" s="5"/>
      <c r="C45" s="1" t="s">
        <v>5</v>
      </c>
      <c r="W45" s="1">
        <f>MU!W45+UMKC!W26+'S&amp;T'!W19</f>
        <v>57</v>
      </c>
      <c r="X45" s="1">
        <f>MU!X45+UMKC!X26+'S&amp;T'!X19</f>
        <v>50</v>
      </c>
      <c r="Y45" s="1">
        <f>MU!Y45+UMKC!Y26+'S&amp;T'!Y19</f>
        <v>48</v>
      </c>
      <c r="Z45" s="1">
        <f>MU!Z45+UMKC!Z26+'S&amp;T'!Z19</f>
        <v>62</v>
      </c>
      <c r="AA45" s="1">
        <f>MU!AA45+UMKC!AA26+'S&amp;T'!AA19</f>
        <v>66</v>
      </c>
      <c r="AB45" s="1">
        <f>MU!AB45+UMKC!AB26+'S&amp;T'!AB19</f>
        <v>75</v>
      </c>
      <c r="AC45" s="1">
        <f>MU!AC45+UMKC!AC26+'S&amp;T'!AC19</f>
        <v>80</v>
      </c>
      <c r="AD45" s="1">
        <f>MU!AD45+UMKC!AD26+'S&amp;T'!AD19</f>
        <v>97</v>
      </c>
      <c r="AE45" s="1">
        <f>MU!AE45+UMKC!AE26+'S&amp;T'!AE19</f>
        <v>91</v>
      </c>
      <c r="AF45" s="1">
        <f>MU!AF45+UMKC!AF26+'S&amp;T'!AF19</f>
        <v>72</v>
      </c>
      <c r="AG45" s="1">
        <f>MU!AG45+UMKC!AG26+'S&amp;T'!AG19</f>
        <v>80</v>
      </c>
      <c r="AH45" s="1">
        <f>MU!AH45+UMKC!AH26+'S&amp;T'!AH19</f>
        <v>99</v>
      </c>
      <c r="AI45" s="1">
        <f>MU!AI45+UMKC!AI26+'S&amp;T'!AI19</f>
        <v>73</v>
      </c>
      <c r="AJ45" s="1">
        <f>MU!AJ45+UMKC!AJ26+'S&amp;T'!AJ19+UMSL!AJ25</f>
        <v>97</v>
      </c>
      <c r="AK45" s="1">
        <f>MU!AK45+UMKC!AK26+'S&amp;T'!AK19+UMSL!AK25</f>
        <v>94</v>
      </c>
      <c r="AL45" s="1">
        <f>MU!AL45+UMKC!AL26+'S&amp;T'!AL19+UMSL!AL25</f>
        <v>112</v>
      </c>
      <c r="AM45" s="1">
        <f>MU!AM45+UMKC!AM26+'S&amp;T'!AM19+UMSL!AM25</f>
        <v>123</v>
      </c>
      <c r="AN45" s="1">
        <f>MU!AN45+UMKC!AN26+'S&amp;T'!AN19+UMSL!AN25</f>
        <v>156</v>
      </c>
      <c r="AO45" s="1">
        <f>MU!AO45+UMKC!AO26+'S&amp;T'!AO19+UMSL!AO25</f>
        <v>143</v>
      </c>
      <c r="AP45" s="1">
        <f>MU!AP45+UMKC!AP26+'S&amp;T'!AP19+UMSL!AP25</f>
        <v>141</v>
      </c>
      <c r="AQ45" s="1">
        <f>MU!AQ45+UMKC!AQ26+'S&amp;T'!AQ19+UMSL!AQ25</f>
        <v>128</v>
      </c>
      <c r="AR45" s="1">
        <f>MU!AR45+UMKC!AR26+'S&amp;T'!AR19+UMSL!AR25</f>
        <v>125</v>
      </c>
      <c r="AS45" s="1">
        <f>MU!AS45+UMKC!AS26+'S&amp;T'!AS19+UMSL!AS25</f>
        <v>145</v>
      </c>
      <c r="AT45" s="1">
        <f>MU!AT45+UMKC!AT26+'S&amp;T'!AT19+UMSL!AT25</f>
        <v>111</v>
      </c>
      <c r="AU45" s="1">
        <f>MU!AU45+UMKC!AU26+'S&amp;T'!AU19+UMSL!AU25</f>
        <v>164</v>
      </c>
      <c r="AV45" s="1">
        <f>MU!AV45+UMKC!AV26+'S&amp;T'!AV19+UMSL!AV25</f>
        <v>137</v>
      </c>
      <c r="AW45" s="1">
        <f>MU!AW45+UMKC!AW26+'S&amp;T'!AW19+UMSL!AW25</f>
        <v>80</v>
      </c>
      <c r="AX45" s="1">
        <f>MU!AX45+UMKC!AX26+'S&amp;T'!AX19+UMSL!AX25</f>
        <v>105</v>
      </c>
      <c r="AY45" s="1">
        <f>MU!AY45+UMKC!AY26+'S&amp;T'!AY19+UMSL!AY25</f>
        <v>201</v>
      </c>
      <c r="AZ45" s="1">
        <f>MU!AZ45+UMKC!AZ26+'S&amp;T'!AZ19+UMSL!AZ25</f>
        <v>265</v>
      </c>
      <c r="BA45" s="1">
        <f>MU!BA45+UMKC!BA26+'S&amp;T'!BA19+UMSL!BA25</f>
        <v>280</v>
      </c>
      <c r="BB45" s="1">
        <f>MU!BB45+UMKC!BB26+'S&amp;T'!BB19+UMSL!BB25</f>
        <v>312</v>
      </c>
      <c r="BC45" s="1">
        <f>MU!BC45+UMKC!BC26+'S&amp;T'!BC19+UMSL!BC25</f>
        <v>235</v>
      </c>
      <c r="BD45" s="1">
        <f>MU!BD45+UMKC!BD26+'S&amp;T'!BD19+UMSL!BD25</f>
        <v>292</v>
      </c>
      <c r="BE45" s="1">
        <f>MU!BE45+UMKC!BE26+'S&amp;T'!BE19+UMSL!BE25</f>
        <v>281</v>
      </c>
      <c r="BF45" s="1">
        <f>MU!BF45+UMKC!BF26+'S&amp;T'!BF19+UMSL!BF25</f>
        <v>395</v>
      </c>
      <c r="BG45" s="1">
        <f>MU!BG45+UMKC!BG26+'S&amp;T'!BG19+UMSL!BG25</f>
        <v>865</v>
      </c>
      <c r="BH45" s="1">
        <f>MU!BH45+UMKC!BH26+'S&amp;T'!BH19+UMSL!BH25</f>
        <v>929</v>
      </c>
      <c r="BI45" s="1">
        <f>MU!BI45+UMKC!BI26+'S&amp;T'!BI19+UMSL!BI25</f>
        <v>698</v>
      </c>
      <c r="BJ45" s="6"/>
    </row>
    <row r="46" spans="1:62" ht="13.5" customHeight="1" x14ac:dyDescent="0.2">
      <c r="A46" s="5"/>
      <c r="C46" s="1" t="s">
        <v>7</v>
      </c>
      <c r="W46" s="1">
        <f>'S&amp;T'!W20</f>
        <v>5</v>
      </c>
      <c r="X46" s="1">
        <f>'S&amp;T'!X20</f>
        <v>2</v>
      </c>
      <c r="Y46" s="1">
        <f>'S&amp;T'!Y20</f>
        <v>5</v>
      </c>
      <c r="Z46" s="1">
        <f>'S&amp;T'!Z20</f>
        <v>3</v>
      </c>
      <c r="AA46" s="1">
        <f>'S&amp;T'!AA20</f>
        <v>3</v>
      </c>
      <c r="AB46" s="1">
        <f>'S&amp;T'!AB20</f>
        <v>2</v>
      </c>
      <c r="AC46" s="1">
        <f>'S&amp;T'!AC20</f>
        <v>7</v>
      </c>
      <c r="AD46" s="1">
        <f>'S&amp;T'!AD20</f>
        <v>5</v>
      </c>
      <c r="AE46" s="1">
        <f>'S&amp;T'!AE20</f>
        <v>2</v>
      </c>
      <c r="AF46" s="1">
        <f>'S&amp;T'!AF20</f>
        <v>1</v>
      </c>
      <c r="AG46" s="1">
        <f>'S&amp;T'!AG20</f>
        <v>4</v>
      </c>
      <c r="AH46" s="1">
        <f>MU!AH46+'S&amp;T'!AH20</f>
        <v>4</v>
      </c>
      <c r="AI46" s="1">
        <f>MU!AI46+'S&amp;T'!AI20</f>
        <v>1</v>
      </c>
      <c r="AJ46" s="1">
        <f>MU!AJ46+'S&amp;T'!AJ20</f>
        <v>5</v>
      </c>
      <c r="AK46" s="1">
        <f>MU!AK46+'S&amp;T'!AK20</f>
        <v>2</v>
      </c>
      <c r="AL46" s="1">
        <f>MU!AL46+'S&amp;T'!AL20</f>
        <v>0</v>
      </c>
      <c r="AM46" s="1">
        <f>MU!AM46+'S&amp;T'!AM20</f>
        <v>6</v>
      </c>
      <c r="AN46" s="1">
        <f>MU!AN46+'S&amp;T'!AN20</f>
        <v>3</v>
      </c>
      <c r="AO46" s="1">
        <f>MU!AO46+'S&amp;T'!AO20</f>
        <v>6</v>
      </c>
      <c r="AP46" s="1">
        <f>MU!AP46+'S&amp;T'!AP20</f>
        <v>6</v>
      </c>
      <c r="AQ46" s="1">
        <f>MU!AQ46+'S&amp;T'!AQ20</f>
        <v>9</v>
      </c>
      <c r="AR46" s="1">
        <f>MU!AR46+'S&amp;T'!AR20</f>
        <v>6</v>
      </c>
      <c r="AS46" s="1">
        <f>MU!AS46+'S&amp;T'!AS20</f>
        <v>7</v>
      </c>
      <c r="AT46" s="1">
        <f>MU!AT46+'S&amp;T'!AT20</f>
        <v>5</v>
      </c>
      <c r="AU46" s="1">
        <f>MU!AU46+'S&amp;T'!AU20</f>
        <v>12</v>
      </c>
      <c r="AV46" s="1">
        <f>MU!AV46+'S&amp;T'!AV20</f>
        <v>6</v>
      </c>
      <c r="AW46" s="1">
        <f>MU!AW46+'S&amp;T'!AW20</f>
        <v>7</v>
      </c>
      <c r="AX46" s="1">
        <f>MU!AX46+'S&amp;T'!AX20</f>
        <v>17</v>
      </c>
      <c r="AY46" s="1">
        <f>MU!AY46+'S&amp;T'!AY20</f>
        <v>12</v>
      </c>
      <c r="AZ46" s="1">
        <f>MU!AZ46+'S&amp;T'!AZ20</f>
        <v>10</v>
      </c>
      <c r="BA46" s="1">
        <f>MU!BA46+'S&amp;T'!BA20</f>
        <v>13</v>
      </c>
      <c r="BB46" s="1">
        <f>MU!BB46+'S&amp;T'!BB20</f>
        <v>12</v>
      </c>
      <c r="BC46" s="1">
        <f>MU!BC46+'S&amp;T'!BC20</f>
        <v>7</v>
      </c>
      <c r="BD46" s="1">
        <f>MU!BD46+'S&amp;T'!BD20</f>
        <v>16</v>
      </c>
      <c r="BE46" s="1">
        <f>MU!BE46+'S&amp;T'!BE20</f>
        <v>11</v>
      </c>
      <c r="BF46" s="1">
        <f>MU!BF46+'S&amp;T'!BF20</f>
        <v>20</v>
      </c>
      <c r="BG46" s="1">
        <f>MU!BG46+'S&amp;T'!BG20</f>
        <v>16</v>
      </c>
      <c r="BH46" s="1">
        <f>MU!BH46+'S&amp;T'!BH20</f>
        <v>9</v>
      </c>
      <c r="BI46" s="1">
        <f>MU!BI46+UMKC!BI27+'S&amp;T'!BI20</f>
        <v>25</v>
      </c>
      <c r="BJ46" s="6"/>
    </row>
    <row r="47" spans="1:62" ht="13.5" customHeight="1" x14ac:dyDescent="0.2">
      <c r="A47" s="5"/>
      <c r="W47" s="9">
        <f t="shared" ref="W47:AA47" si="33">SUM(W43:W46)</f>
        <v>302</v>
      </c>
      <c r="X47" s="9">
        <f t="shared" si="33"/>
        <v>248</v>
      </c>
      <c r="Y47" s="9">
        <f t="shared" si="33"/>
        <v>218</v>
      </c>
      <c r="Z47" s="9">
        <f t="shared" si="33"/>
        <v>223</v>
      </c>
      <c r="AA47" s="9">
        <f t="shared" si="33"/>
        <v>223</v>
      </c>
      <c r="AB47" s="9">
        <f t="shared" ref="AB47:AD47" si="34">SUM(AB43:AB46)</f>
        <v>228</v>
      </c>
      <c r="AC47" s="9">
        <f t="shared" si="34"/>
        <v>250</v>
      </c>
      <c r="AD47" s="9">
        <f t="shared" si="34"/>
        <v>255</v>
      </c>
      <c r="AE47" s="9">
        <f t="shared" ref="AE47:AG47" si="35">SUM(AE43:AE46)</f>
        <v>217</v>
      </c>
      <c r="AF47" s="9">
        <f t="shared" si="35"/>
        <v>213</v>
      </c>
      <c r="AG47" s="9">
        <f t="shared" si="35"/>
        <v>229</v>
      </c>
      <c r="AH47" s="9">
        <f t="shared" ref="AH47:AV47" si="36">SUM(AH43:AH46)</f>
        <v>277</v>
      </c>
      <c r="AI47" s="9">
        <f t="shared" si="36"/>
        <v>272</v>
      </c>
      <c r="AJ47" s="9">
        <f t="shared" si="36"/>
        <v>362</v>
      </c>
      <c r="AK47" s="9">
        <f t="shared" si="36"/>
        <v>342</v>
      </c>
      <c r="AL47" s="9">
        <f t="shared" si="36"/>
        <v>440</v>
      </c>
      <c r="AM47" s="9">
        <f t="shared" si="36"/>
        <v>442</v>
      </c>
      <c r="AN47" s="9">
        <f t="shared" si="36"/>
        <v>498</v>
      </c>
      <c r="AO47" s="9">
        <f t="shared" si="36"/>
        <v>458</v>
      </c>
      <c r="AP47" s="9">
        <f t="shared" si="36"/>
        <v>379</v>
      </c>
      <c r="AQ47" s="9">
        <f t="shared" si="36"/>
        <v>356</v>
      </c>
      <c r="AR47" s="9">
        <f t="shared" si="36"/>
        <v>350</v>
      </c>
      <c r="AS47" s="9">
        <f t="shared" si="36"/>
        <v>368</v>
      </c>
      <c r="AT47" s="9">
        <f t="shared" si="36"/>
        <v>336</v>
      </c>
      <c r="AU47" s="9">
        <f t="shared" si="36"/>
        <v>424</v>
      </c>
      <c r="AV47" s="9">
        <f t="shared" si="36"/>
        <v>400</v>
      </c>
      <c r="AW47" s="9">
        <f>SUM(AW43:AW46)</f>
        <v>329</v>
      </c>
      <c r="AX47" s="9">
        <f>SUM(AX43:AX46)</f>
        <v>384</v>
      </c>
      <c r="AY47" s="9">
        <f>SUM(AY43:AY46)</f>
        <v>574</v>
      </c>
      <c r="AZ47" s="9">
        <f>SUM(AZ43:AZ46)</f>
        <v>679</v>
      </c>
      <c r="BA47" s="9">
        <f t="shared" ref="BA47:BF47" si="37">SUM(BA42:BA46)</f>
        <v>734</v>
      </c>
      <c r="BB47" s="9">
        <f t="shared" si="37"/>
        <v>789</v>
      </c>
      <c r="BC47" s="9">
        <f t="shared" si="37"/>
        <v>767</v>
      </c>
      <c r="BD47" s="9">
        <f t="shared" si="37"/>
        <v>885</v>
      </c>
      <c r="BE47" s="9">
        <f t="shared" si="37"/>
        <v>929</v>
      </c>
      <c r="BF47" s="9">
        <f t="shared" si="37"/>
        <v>1111</v>
      </c>
      <c r="BG47" s="9">
        <f t="shared" ref="BG47:BH47" si="38">SUM(BG42:BG46)</f>
        <v>1691</v>
      </c>
      <c r="BH47" s="9">
        <f t="shared" si="38"/>
        <v>1899</v>
      </c>
      <c r="BI47" s="9">
        <f t="shared" ref="BI47" si="39">SUM(BI42:BI46)</f>
        <v>1906</v>
      </c>
      <c r="BJ47" s="6"/>
    </row>
    <row r="48" spans="1:62" ht="13.5" customHeight="1" x14ac:dyDescent="0.2">
      <c r="A48" s="5"/>
      <c r="B48" s="8" t="s">
        <v>70</v>
      </c>
      <c r="BJ48" s="6"/>
    </row>
    <row r="49" spans="1:62" ht="13.5" customHeight="1" x14ac:dyDescent="0.2">
      <c r="A49" s="5"/>
      <c r="B49" s="8"/>
      <c r="C49" s="1" t="s">
        <v>10</v>
      </c>
      <c r="BF49" s="1">
        <f>'S&amp;T'!BF23</f>
        <v>14</v>
      </c>
      <c r="BG49" s="1">
        <f>'S&amp;T'!BG23</f>
        <v>18</v>
      </c>
      <c r="BH49" s="1">
        <f>'S&amp;T'!BH23</f>
        <v>20</v>
      </c>
      <c r="BI49" s="1">
        <f>'S&amp;T'!BI23</f>
        <v>16</v>
      </c>
      <c r="BJ49" s="6"/>
    </row>
    <row r="50" spans="1:62" ht="13.5" customHeight="1" x14ac:dyDescent="0.2">
      <c r="A50" s="5"/>
      <c r="C50" s="1" t="s">
        <v>0</v>
      </c>
      <c r="W50" s="1">
        <f>MU!W49+UMKC!W30+UMSL!W28</f>
        <v>686</v>
      </c>
      <c r="X50" s="1">
        <f>MU!X49+UMKC!X30+UMSL!X28</f>
        <v>732</v>
      </c>
      <c r="Y50" s="1">
        <f>MU!Y49+UMKC!Y30+UMSL!Y28</f>
        <v>772</v>
      </c>
      <c r="Z50" s="1">
        <f>MU!Z49+UMKC!Z30+UMSL!Z28</f>
        <v>837</v>
      </c>
      <c r="AA50" s="1">
        <f>MU!AA49+UMKC!AA30+UMSL!AA28</f>
        <v>843</v>
      </c>
      <c r="AB50" s="1">
        <f>MU!AB49+UMKC!AB30+UMSL!AB28</f>
        <v>849</v>
      </c>
      <c r="AC50" s="1">
        <f>MU!AC49+UMKC!AC30+UMSL!AC28</f>
        <v>902</v>
      </c>
      <c r="AD50" s="1">
        <f>MU!AD49+UMKC!AD30+UMSL!AD28</f>
        <v>737</v>
      </c>
      <c r="AE50" s="1">
        <f>MU!AE49+UMKC!AE30+UMSL!AE28</f>
        <v>719</v>
      </c>
      <c r="AF50" s="1">
        <f>MU!AF49+UMKC!AF30+UMSL!AF28</f>
        <v>659</v>
      </c>
      <c r="AG50" s="1">
        <f>MU!AG49+UMKC!AG30+UMSL!AG28</f>
        <v>714</v>
      </c>
      <c r="AH50" s="1">
        <f>MU!AH49+UMKC!AH30+UMSL!AH28</f>
        <v>699</v>
      </c>
      <c r="AI50" s="1">
        <f>MU!AI49+UMKC!AI30+UMSL!AI28</f>
        <v>739</v>
      </c>
      <c r="AJ50" s="1">
        <f>MU!AJ49+UMKC!AJ30+UMSL!AJ28</f>
        <v>649</v>
      </c>
      <c r="AK50" s="1">
        <f>MU!AK49+UMKC!AK30+UMSL!AK28</f>
        <v>685</v>
      </c>
      <c r="AL50" s="1">
        <f>MU!AL49+UMKC!AL30+UMSL!AL28</f>
        <v>648</v>
      </c>
      <c r="AM50" s="1">
        <f>MU!AM49+UMKC!AM30+UMSL!AM28</f>
        <v>606</v>
      </c>
      <c r="AN50" s="1">
        <f>MU!AN49+UMKC!AN30+UMSL!AN28</f>
        <v>668</v>
      </c>
      <c r="AO50" s="1">
        <f>MU!AO49+UMKC!AO30+UMSL!AO28</f>
        <v>666</v>
      </c>
      <c r="AP50" s="1">
        <f>MU!AP49+UMKC!AP30+UMSL!AP28</f>
        <v>682</v>
      </c>
      <c r="AQ50" s="1">
        <f>MU!AQ49+UMKC!AQ30+UMSL!AQ28</f>
        <v>683</v>
      </c>
      <c r="AR50" s="1">
        <f>MU!AR49+UMKC!AR30+UMSL!AR28</f>
        <v>607</v>
      </c>
      <c r="AS50" s="1">
        <f>MU!AS49+UMKC!AS30+UMSL!AS28</f>
        <v>680</v>
      </c>
      <c r="AT50" s="1">
        <f>MU!AT49+UMKC!AT30+UMSL!AT28</f>
        <v>618</v>
      </c>
      <c r="AU50" s="1">
        <f>MU!AU49+UMKC!AU30+UMSL!AU28</f>
        <v>646</v>
      </c>
      <c r="AV50" s="1">
        <f>MU!AV49+UMKC!AV30+UMSL!AV28</f>
        <v>643</v>
      </c>
      <c r="AW50" s="1">
        <f>MU!AW49+UMKC!AW30+UMSL!AW28</f>
        <v>667</v>
      </c>
      <c r="AX50" s="1">
        <f>MU!AX49+UMKC!AX30+UMSL!AX28</f>
        <v>661</v>
      </c>
      <c r="AY50" s="1">
        <f>MU!AY49+UMKC!AY30+UMSL!AY28</f>
        <v>599</v>
      </c>
      <c r="AZ50" s="1">
        <f>MU!AZ49+UMKC!AZ30+UMSL!AZ28</f>
        <v>590</v>
      </c>
      <c r="BA50" s="1">
        <f>MU!BA49+UMKC!BA30+UMSL!BA28</f>
        <v>527</v>
      </c>
      <c r="BB50" s="1">
        <f>MU!BB49+UMKC!BB30+UMSL!BB28</f>
        <v>458</v>
      </c>
      <c r="BC50" s="1">
        <f>MU!BC49+UMKC!BC30+UMSL!BC28</f>
        <v>466</v>
      </c>
      <c r="BD50" s="1">
        <f>MU!BD49+UMKC!BD30+UMSL!BD28</f>
        <v>457</v>
      </c>
      <c r="BE50" s="1">
        <f>MU!BE49+UMKC!BE30+UMSL!BE28</f>
        <v>439</v>
      </c>
      <c r="BF50" s="1">
        <f>MU!BF49+UMKC!BF30+'S&amp;T'!BF24+UMSL!BF28</f>
        <v>466</v>
      </c>
      <c r="BG50" s="1">
        <f>MU!BG49+UMKC!BG30+'S&amp;T'!BG24+UMSL!BG28</f>
        <v>492</v>
      </c>
      <c r="BH50" s="1">
        <f>MU!BH49+UMKC!BH30+'S&amp;T'!BH24+UMSL!BH28</f>
        <v>454</v>
      </c>
      <c r="BI50" s="1">
        <f>MU!BI49+UMKC!BI30+'S&amp;T'!BI24+UMSL!BI28</f>
        <v>445</v>
      </c>
      <c r="BJ50" s="6"/>
    </row>
    <row r="51" spans="1:62" ht="13.5" customHeight="1" x14ac:dyDescent="0.2">
      <c r="A51" s="5"/>
      <c r="C51" s="1" t="s">
        <v>9</v>
      </c>
      <c r="AN51" s="1">
        <f>UMSL!AN29</f>
        <v>5</v>
      </c>
      <c r="AO51" s="1">
        <f>UMSL!AO29</f>
        <v>6</v>
      </c>
      <c r="AP51" s="1">
        <f>UMSL!AP29</f>
        <v>9</v>
      </c>
      <c r="AQ51" s="1">
        <f>UMSL!AQ29</f>
        <v>1</v>
      </c>
      <c r="AR51" s="1">
        <f>MU!AR50+UMSL!AR29</f>
        <v>1</v>
      </c>
      <c r="AS51" s="1">
        <f>MU!AS50+UMSL!AS29</f>
        <v>3</v>
      </c>
      <c r="AT51" s="1">
        <f>MU!AT50+UMSL!AT29</f>
        <v>8</v>
      </c>
      <c r="AU51" s="1">
        <f>MU!AU50+UMKC!AU31+UMSL!AU29</f>
        <v>14</v>
      </c>
      <c r="AV51" s="1">
        <f>MU!AV50+UMKC!AV31+UMSL!AV29</f>
        <v>33</v>
      </c>
      <c r="AW51" s="1">
        <f>MU!AW50+UMKC!AW31+UMSL!AW29</f>
        <v>49</v>
      </c>
      <c r="AX51" s="1">
        <f>MU!AX50+UMKC!AX31+UMSL!AX29</f>
        <v>50</v>
      </c>
      <c r="AY51" s="1">
        <f>MU!AY50+UMKC!AY31+UMSL!AY29</f>
        <v>55</v>
      </c>
      <c r="AZ51" s="1">
        <f>MU!AZ50+UMKC!AZ31+UMSL!AZ29</f>
        <v>81</v>
      </c>
      <c r="BA51" s="1">
        <f>MU!BA50+UMKC!BA31+UMSL!BA29</f>
        <v>66</v>
      </c>
      <c r="BB51" s="1">
        <f>MU!BB50+UMKC!BB31+UMSL!BB29</f>
        <v>69</v>
      </c>
      <c r="BC51" s="1">
        <f>MU!BC50+UMKC!BC31+UMSL!BC29</f>
        <v>70</v>
      </c>
      <c r="BD51" s="1">
        <f>MU!BD50+UMKC!BD31+UMSL!BD29</f>
        <v>58</v>
      </c>
      <c r="BE51" s="1">
        <f>MU!BE50+UMKC!BE31+UMSL!BE29</f>
        <v>76</v>
      </c>
      <c r="BF51" s="1">
        <f>MU!BF50+UMKC!BF31+UMSL!BF29</f>
        <v>61</v>
      </c>
      <c r="BG51" s="1">
        <f>MU!BG50+UMKC!BG31+UMSL!BG29</f>
        <v>87</v>
      </c>
      <c r="BH51" s="1">
        <f>MU!BH50+UMKC!BH31+UMSL!BH29</f>
        <v>90</v>
      </c>
      <c r="BI51" s="1">
        <f>MU!BI50+UMKC!BI31+UMSL!BI29</f>
        <v>189</v>
      </c>
      <c r="BJ51" s="6"/>
    </row>
    <row r="52" spans="1:62" ht="13.5" customHeight="1" x14ac:dyDescent="0.2">
      <c r="A52" s="5"/>
      <c r="C52" s="1" t="s">
        <v>5</v>
      </c>
      <c r="W52" s="1">
        <f>MU!W51+UMKC!W32+UMSL!W30</f>
        <v>621</v>
      </c>
      <c r="X52" s="1">
        <f>MU!X51+UMKC!X32+UMSL!X30</f>
        <v>654</v>
      </c>
      <c r="Y52" s="1">
        <f>MU!Y51+UMKC!Y32+UMSL!Y30</f>
        <v>725</v>
      </c>
      <c r="Z52" s="1">
        <f>MU!Z51+UMKC!Z32+UMSL!Z30</f>
        <v>685</v>
      </c>
      <c r="AA52" s="1">
        <f>MU!AA51+UMKC!AA32+UMSL!AA30</f>
        <v>769</v>
      </c>
      <c r="AB52" s="1">
        <f>MU!AB51+UMKC!AB32+UMSL!AB30</f>
        <v>772</v>
      </c>
      <c r="AC52" s="1">
        <f>MU!AC51+UMKC!AC32+UMSL!AC30</f>
        <v>676</v>
      </c>
      <c r="AD52" s="1">
        <f>MU!AD51+UMKC!AD32+UMSL!AD30</f>
        <v>753</v>
      </c>
      <c r="AE52" s="1">
        <f>MU!AE51+UMKC!AE32+UMSL!AE30</f>
        <v>699</v>
      </c>
      <c r="AF52" s="1">
        <f>MU!AF51+UMKC!AF32+UMSL!AF30</f>
        <v>760</v>
      </c>
      <c r="AG52" s="1">
        <f>MU!AG51+UMKC!AG32+UMSL!AG30</f>
        <v>806</v>
      </c>
      <c r="AH52" s="1">
        <f>MU!AH51+UMKC!AH32+UMSL!AH30</f>
        <v>685</v>
      </c>
      <c r="AI52" s="1">
        <f>MU!AI51+UMKC!AI32+UMSL!AI30</f>
        <v>769</v>
      </c>
      <c r="AJ52" s="1">
        <f>MU!AJ51+UMKC!AJ32+UMSL!AJ30</f>
        <v>708</v>
      </c>
      <c r="AK52" s="1">
        <f>MU!AK51+UMKC!AK32+UMSL!AK30</f>
        <v>714</v>
      </c>
      <c r="AL52" s="1">
        <f>MU!AL51+UMKC!AL32+UMSL!AL30</f>
        <v>725</v>
      </c>
      <c r="AM52" s="1">
        <f>MU!AM51+UMKC!AM32+UMSL!AM30</f>
        <v>953</v>
      </c>
      <c r="AN52" s="1">
        <f>MU!AN51+UMKC!AN32+UMSL!AN30</f>
        <v>922</v>
      </c>
      <c r="AO52" s="1">
        <f>MU!AO51+UMKC!AO32+UMSL!AO30</f>
        <v>907</v>
      </c>
      <c r="AP52" s="1">
        <f>MU!AP51+UMKC!AP32+UMSL!AP30</f>
        <v>957</v>
      </c>
      <c r="AQ52" s="1">
        <f>MU!AQ51+UMKC!AQ32+UMSL!AQ30</f>
        <v>879</v>
      </c>
      <c r="AR52" s="1">
        <f>MU!AR51+UMKC!AR32+UMSL!AR30</f>
        <v>873</v>
      </c>
      <c r="AS52" s="1">
        <f>MU!AS51+UMKC!AS32+UMSL!AS30</f>
        <v>956</v>
      </c>
      <c r="AT52" s="1">
        <f>MU!AT51+UMKC!AT32+UMSL!AT30</f>
        <v>958</v>
      </c>
      <c r="AU52" s="1">
        <f>MU!AU51+UMKC!AU32+UMSL!AU30</f>
        <v>986</v>
      </c>
      <c r="AV52" s="1">
        <f>MU!AV51+UMKC!AV32+UMSL!AV30</f>
        <v>1000</v>
      </c>
      <c r="AW52" s="1">
        <f>MU!AW51+UMKC!AW32+UMSL!AW30</f>
        <v>962</v>
      </c>
      <c r="AX52" s="1">
        <f>MU!AX51+UMKC!AX32+UMSL!AX30</f>
        <v>939</v>
      </c>
      <c r="AY52" s="1">
        <f>MU!AY51+UMKC!AY32+UMSL!AY30</f>
        <v>952</v>
      </c>
      <c r="AZ52" s="1">
        <f>MU!AZ51+UMKC!AZ32+UMSL!AZ30</f>
        <v>943</v>
      </c>
      <c r="BA52" s="1">
        <f>MU!BA51+UMKC!BA32+UMSL!BA30</f>
        <v>898</v>
      </c>
      <c r="BB52" s="1">
        <f>MU!BB51+UMKC!BB32+UMSL!BB30</f>
        <v>760</v>
      </c>
      <c r="BC52" s="1">
        <f>MU!BC51+UMKC!BC32+UMSL!BC30</f>
        <v>738</v>
      </c>
      <c r="BD52" s="1">
        <f>MU!BD51+UMKC!BD32+UMSL!BD30</f>
        <v>793</v>
      </c>
      <c r="BE52" s="1">
        <f>MU!BE51+UMKC!BE32+UMSL!BE30</f>
        <v>739</v>
      </c>
      <c r="BF52" s="1">
        <f>MU!BF51+UMKC!BF32+UMSL!BF30</f>
        <v>691</v>
      </c>
      <c r="BG52" s="1">
        <f>MU!BG51+UMKC!BG32+UMSL!BG30</f>
        <v>670</v>
      </c>
      <c r="BH52" s="1">
        <f>MU!BH51+UMKC!BH32+UMSL!BH30</f>
        <v>594</v>
      </c>
      <c r="BI52" s="1">
        <f>MU!BI51+UMKC!BI32+UMSL!BI30</f>
        <v>634</v>
      </c>
      <c r="BJ52" s="6"/>
    </row>
    <row r="53" spans="1:62" ht="13.5" customHeight="1" x14ac:dyDescent="0.2">
      <c r="A53" s="5"/>
      <c r="C53" s="1" t="s">
        <v>11</v>
      </c>
      <c r="W53" s="1">
        <f>MU!W52+UMKC!W33</f>
        <v>94</v>
      </c>
      <c r="X53" s="1">
        <f>MU!X52+UMKC!X33</f>
        <v>82</v>
      </c>
      <c r="Y53" s="1">
        <f>MU!Y52+UMKC!Y33</f>
        <v>83</v>
      </c>
      <c r="Z53" s="1">
        <f>MU!Z52+UMKC!Z33</f>
        <v>107</v>
      </c>
      <c r="AA53" s="1">
        <f>MU!AA52+UMKC!AA33</f>
        <v>100</v>
      </c>
      <c r="AB53" s="1">
        <f>MU!AB52+UMKC!AB33</f>
        <v>95</v>
      </c>
      <c r="AC53" s="1">
        <f>MU!AC52+UMKC!AC33</f>
        <v>90</v>
      </c>
      <c r="AD53" s="1">
        <f>MU!AD52+UMKC!AD33</f>
        <v>79</v>
      </c>
      <c r="AE53" s="1">
        <f>MU!AE52+UMKC!AE33</f>
        <v>77</v>
      </c>
      <c r="AF53" s="1">
        <f>MU!AF52+UMKC!AF33</f>
        <v>85</v>
      </c>
      <c r="AG53" s="1">
        <f>MU!AG52+UMKC!AG33</f>
        <v>68</v>
      </c>
      <c r="AH53" s="1">
        <f>MU!AH52+UMKC!AH33</f>
        <v>71</v>
      </c>
      <c r="AI53" s="1">
        <f>MU!AI52+UMKC!AI33</f>
        <v>68</v>
      </c>
      <c r="AJ53" s="1">
        <f>MU!AJ52+UMKC!AJ33</f>
        <v>48</v>
      </c>
      <c r="AK53" s="1">
        <f>MU!AK52+UMKC!AK33</f>
        <v>88</v>
      </c>
      <c r="AL53" s="1">
        <f>MU!AL52+UMKC!AL33</f>
        <v>76</v>
      </c>
      <c r="AM53" s="1">
        <f>MU!AM52+UMKC!AM33</f>
        <v>94</v>
      </c>
      <c r="AN53" s="1">
        <f>MU!AN52+UMKC!AN33</f>
        <v>82</v>
      </c>
      <c r="AO53" s="1">
        <f>MU!AO52+UMKC!AO33+UMSL!AO31</f>
        <v>77</v>
      </c>
      <c r="AP53" s="1">
        <f>MU!AP52+UMKC!AP33+UMSL!AP31</f>
        <v>89</v>
      </c>
      <c r="AQ53" s="1">
        <f>MU!AQ52+UMKC!AQ33+UMSL!AQ31</f>
        <v>104</v>
      </c>
      <c r="AR53" s="1">
        <f>MU!AR52+UMKC!AR33+UMSL!AR31</f>
        <v>96</v>
      </c>
      <c r="AS53" s="1">
        <f>MU!AS52+UMKC!AS33+UMSL!AS31</f>
        <v>131</v>
      </c>
      <c r="AT53" s="1">
        <f>MU!AT52+UMKC!AT33+UMSL!AT31</f>
        <v>114</v>
      </c>
      <c r="AU53" s="1">
        <f>MU!AU52+UMKC!AU33+UMSL!AU31</f>
        <v>94</v>
      </c>
      <c r="AV53" s="1">
        <f>MU!AV52+UMKC!AV33+UMSL!AV31</f>
        <v>91</v>
      </c>
      <c r="AW53" s="1">
        <f>MU!AW52+UMKC!AW33+UMSL!AW31</f>
        <v>107</v>
      </c>
      <c r="AX53" s="1">
        <f>MU!AX52+UMKC!AX33+UMSL!AX31</f>
        <v>104</v>
      </c>
      <c r="AY53" s="1">
        <f>MU!AY52+UMKC!AY33+UMSL!AY31</f>
        <v>115</v>
      </c>
      <c r="AZ53" s="1">
        <f>MU!AZ52+UMKC!AZ33+UMSL!AZ31</f>
        <v>91</v>
      </c>
      <c r="BA53" s="1">
        <f>MU!BA52+UMKC!BA33+UMSL!BA31</f>
        <v>80</v>
      </c>
      <c r="BB53" s="1">
        <f>MU!BB52+UMKC!BB33+UMSL!BB31</f>
        <v>55</v>
      </c>
      <c r="BC53" s="1">
        <f>MU!BC52+UMKC!BC33+UMSL!BC31</f>
        <v>89</v>
      </c>
      <c r="BD53" s="1">
        <f>MU!BD52+UMKC!BD33+UMSL!BD31</f>
        <v>87</v>
      </c>
      <c r="BE53" s="1">
        <f>MU!BE52+UMKC!BE33+UMSL!BE31</f>
        <v>98</v>
      </c>
      <c r="BF53" s="1">
        <f>MU!BF52+UMKC!BF33+UMSL!BF31</f>
        <v>88</v>
      </c>
      <c r="BG53" s="1">
        <f>MU!BG52+UMKC!BG33+UMSL!BG31</f>
        <v>76</v>
      </c>
      <c r="BH53" s="1">
        <f>MU!BH52+UMKC!BH33+UMSL!BH31</f>
        <v>64</v>
      </c>
      <c r="BI53" s="1">
        <f>MU!BI52+UMKC!BI33+UMSL!BI31</f>
        <v>105</v>
      </c>
      <c r="BJ53" s="6"/>
    </row>
    <row r="54" spans="1:62" ht="13.5" customHeight="1" x14ac:dyDescent="0.2">
      <c r="A54" s="5"/>
      <c r="C54" s="1" t="s">
        <v>7</v>
      </c>
      <c r="W54" s="1">
        <f>MU!W53+UMKC!W34+UMSL!W32</f>
        <v>89</v>
      </c>
      <c r="X54" s="1">
        <f>MU!X53+UMKC!X34+UMSL!X32</f>
        <v>97</v>
      </c>
      <c r="Y54" s="1">
        <f>MU!Y53+UMKC!Y34+UMSL!Y32</f>
        <v>102</v>
      </c>
      <c r="Z54" s="1">
        <f>MU!Z53+UMKC!Z34+UMSL!Z32</f>
        <v>85</v>
      </c>
      <c r="AA54" s="1">
        <f>MU!AA53+UMKC!AA34+UMSL!AA32</f>
        <v>100</v>
      </c>
      <c r="AB54" s="1">
        <f>MU!AB53+UMKC!AB34+UMSL!AB32</f>
        <v>104</v>
      </c>
      <c r="AC54" s="1">
        <f>MU!AC53+UMKC!AC34+UMSL!AC32</f>
        <v>105</v>
      </c>
      <c r="AD54" s="1">
        <f>MU!AD53+UMKC!AD34+UMSL!AD32</f>
        <v>84</v>
      </c>
      <c r="AE54" s="1">
        <f>MU!AE53+UMKC!AE34+UMSL!AE32</f>
        <v>74</v>
      </c>
      <c r="AF54" s="1">
        <f>MU!AF53+UMKC!AF34+UMSL!AF32</f>
        <v>80</v>
      </c>
      <c r="AG54" s="1">
        <f>MU!AG53+UMKC!AG34+UMSL!AG32</f>
        <v>78</v>
      </c>
      <c r="AH54" s="1">
        <f>MU!AH53+UMKC!AH34+UMSL!AH32</f>
        <v>95</v>
      </c>
      <c r="AI54" s="1">
        <f>MU!AI53+UMKC!AI34+UMSL!AI32</f>
        <v>78</v>
      </c>
      <c r="AJ54" s="1">
        <f>MU!AJ53+UMKC!AJ34+UMSL!AJ32</f>
        <v>83</v>
      </c>
      <c r="AK54" s="1">
        <f>MU!AK53+UMKC!AK34+UMSL!AK32</f>
        <v>85</v>
      </c>
      <c r="AL54" s="1">
        <f>MU!AL53+UMKC!AL34+UMSL!AL32</f>
        <v>86</v>
      </c>
      <c r="AM54" s="1">
        <f>MU!AM53+UMKC!AM34+UMSL!AM32</f>
        <v>97</v>
      </c>
      <c r="AN54" s="1">
        <f>MU!AN53+UMKC!AN34+UMSL!AN32</f>
        <v>89</v>
      </c>
      <c r="AO54" s="1">
        <f>MU!AO53+UMKC!AO34+UMSL!AO32</f>
        <v>97</v>
      </c>
      <c r="AP54" s="1">
        <f>MU!AP53+UMKC!AP34+UMSL!AP32</f>
        <v>89</v>
      </c>
      <c r="AQ54" s="1">
        <f>MU!AQ53+UMKC!AQ34+UMSL!AQ32</f>
        <v>105</v>
      </c>
      <c r="AR54" s="1">
        <f>MU!AR53+UMKC!AR34+UMSL!AR32</f>
        <v>117</v>
      </c>
      <c r="AS54" s="1">
        <f>MU!AS53+UMKC!AS34+UMSL!AS32</f>
        <v>119</v>
      </c>
      <c r="AT54" s="1">
        <f>MU!AT53+UMKC!AT34+UMSL!AT32</f>
        <v>103</v>
      </c>
      <c r="AU54" s="1">
        <f>MU!AU53+UMKC!AU34+UMSL!AU32</f>
        <v>109</v>
      </c>
      <c r="AV54" s="1">
        <f>MU!AV53+UMKC!AV34+UMSL!AV32</f>
        <v>121</v>
      </c>
      <c r="AW54" s="1">
        <f>MU!AW53+UMKC!AW34+UMSL!AW32</f>
        <v>149</v>
      </c>
      <c r="AX54" s="1">
        <f>MU!AX53+UMKC!AX34+UMSL!AX32</f>
        <v>111</v>
      </c>
      <c r="AY54" s="1">
        <f>MU!AY53+UMKC!AY34+UMSL!AY32</f>
        <v>127</v>
      </c>
      <c r="AZ54" s="1">
        <f>MU!AZ53+UMKC!AZ34+UMSL!AZ32</f>
        <v>118</v>
      </c>
      <c r="BA54" s="1">
        <f>MU!BA53+UMKC!BA34+UMSL!BA32</f>
        <v>171</v>
      </c>
      <c r="BB54" s="1">
        <f>MU!BB53+UMKC!BB34+UMSL!BB32</f>
        <v>135</v>
      </c>
      <c r="BC54" s="1">
        <f>MU!BC53+UMKC!BC34+UMSL!BC32</f>
        <v>129</v>
      </c>
      <c r="BD54" s="1">
        <f>MU!BD53+UMKC!BD34+UMSL!BD32</f>
        <v>127</v>
      </c>
      <c r="BE54" s="1">
        <f>MU!BE53+UMKC!BE34+UMSL!BE32</f>
        <v>126</v>
      </c>
      <c r="BF54" s="1">
        <f>MU!BF53+UMKC!BF34+UMSL!BF32</f>
        <v>135</v>
      </c>
      <c r="BG54" s="1">
        <f>MU!BG53+UMKC!BG34+UMSL!BG32</f>
        <v>135</v>
      </c>
      <c r="BH54" s="1">
        <f>MU!BH53+UMKC!BH34+UMSL!BH32</f>
        <v>163</v>
      </c>
      <c r="BI54" s="1">
        <f>MU!BI53+UMKC!BI34+UMSL!BI32</f>
        <v>124</v>
      </c>
      <c r="BJ54" s="6"/>
    </row>
    <row r="55" spans="1:62" ht="13.5" customHeight="1" x14ac:dyDescent="0.2">
      <c r="A55" s="5"/>
      <c r="W55" s="9">
        <f t="shared" ref="W55:AA55" si="40">SUM(W50:W54)</f>
        <v>1490</v>
      </c>
      <c r="X55" s="9">
        <f t="shared" si="40"/>
        <v>1565</v>
      </c>
      <c r="Y55" s="9">
        <f t="shared" si="40"/>
        <v>1682</v>
      </c>
      <c r="Z55" s="9">
        <f t="shared" si="40"/>
        <v>1714</v>
      </c>
      <c r="AA55" s="9">
        <f t="shared" si="40"/>
        <v>1812</v>
      </c>
      <c r="AB55" s="9">
        <f t="shared" ref="AB55:AD55" si="41">SUM(AB50:AB54)</f>
        <v>1820</v>
      </c>
      <c r="AC55" s="9">
        <f t="shared" si="41"/>
        <v>1773</v>
      </c>
      <c r="AD55" s="9">
        <f t="shared" si="41"/>
        <v>1653</v>
      </c>
      <c r="AE55" s="9">
        <f t="shared" ref="AE55:AG55" si="42">SUM(AE50:AE54)</f>
        <v>1569</v>
      </c>
      <c r="AF55" s="9">
        <f t="shared" si="42"/>
        <v>1584</v>
      </c>
      <c r="AG55" s="9">
        <f t="shared" si="42"/>
        <v>1666</v>
      </c>
      <c r="AH55" s="9">
        <f t="shared" ref="AH55:AV55" si="43">SUM(AH50:AH54)</f>
        <v>1550</v>
      </c>
      <c r="AI55" s="9">
        <f t="shared" si="43"/>
        <v>1654</v>
      </c>
      <c r="AJ55" s="9">
        <f t="shared" si="43"/>
        <v>1488</v>
      </c>
      <c r="AK55" s="9">
        <f t="shared" si="43"/>
        <v>1572</v>
      </c>
      <c r="AL55" s="9">
        <f t="shared" si="43"/>
        <v>1535</v>
      </c>
      <c r="AM55" s="9">
        <f t="shared" si="43"/>
        <v>1750</v>
      </c>
      <c r="AN55" s="9">
        <f t="shared" si="43"/>
        <v>1766</v>
      </c>
      <c r="AO55" s="9">
        <f t="shared" si="43"/>
        <v>1753</v>
      </c>
      <c r="AP55" s="9">
        <f t="shared" si="43"/>
        <v>1826</v>
      </c>
      <c r="AQ55" s="9">
        <f t="shared" si="43"/>
        <v>1772</v>
      </c>
      <c r="AR55" s="9">
        <f t="shared" si="43"/>
        <v>1694</v>
      </c>
      <c r="AS55" s="9">
        <f t="shared" si="43"/>
        <v>1889</v>
      </c>
      <c r="AT55" s="9">
        <f t="shared" si="43"/>
        <v>1801</v>
      </c>
      <c r="AU55" s="9">
        <f t="shared" si="43"/>
        <v>1849</v>
      </c>
      <c r="AV55" s="9">
        <f t="shared" si="43"/>
        <v>1888</v>
      </c>
      <c r="AW55" s="9">
        <f t="shared" ref="AW55:BB55" si="44">SUM(AW50:AW54)</f>
        <v>1934</v>
      </c>
      <c r="AX55" s="9">
        <f t="shared" si="44"/>
        <v>1865</v>
      </c>
      <c r="AY55" s="9">
        <f t="shared" si="44"/>
        <v>1848</v>
      </c>
      <c r="AZ55" s="9">
        <f t="shared" si="44"/>
        <v>1823</v>
      </c>
      <c r="BA55" s="9">
        <f t="shared" si="44"/>
        <v>1742</v>
      </c>
      <c r="BB55" s="9">
        <f t="shared" si="44"/>
        <v>1477</v>
      </c>
      <c r="BC55" s="9">
        <f t="shared" ref="BC55" si="45">SUM(BC50:BC54)</f>
        <v>1492</v>
      </c>
      <c r="BD55" s="9">
        <f t="shared" ref="BD55:BE55" si="46">SUM(BD50:BD54)</f>
        <v>1522</v>
      </c>
      <c r="BE55" s="9">
        <f t="shared" si="46"/>
        <v>1478</v>
      </c>
      <c r="BF55" s="9">
        <f>SUM(BF49:BF54)</f>
        <v>1455</v>
      </c>
      <c r="BG55" s="9">
        <f>SUM(BG49:BG54)</f>
        <v>1478</v>
      </c>
      <c r="BH55" s="9">
        <f>SUM(BH49:BH54)</f>
        <v>1385</v>
      </c>
      <c r="BI55" s="9">
        <f>SUM(BI49:BI54)</f>
        <v>1513</v>
      </c>
      <c r="BJ55" s="6"/>
    </row>
    <row r="56" spans="1:62" ht="13.5" customHeight="1" x14ac:dyDescent="0.2">
      <c r="A56" s="5"/>
      <c r="B56" s="8" t="s">
        <v>71</v>
      </c>
      <c r="BJ56" s="6"/>
    </row>
    <row r="57" spans="1:62" ht="13.5" customHeight="1" x14ac:dyDescent="0.2">
      <c r="A57" s="5"/>
      <c r="B57" s="8"/>
      <c r="C57" s="1" t="s">
        <v>10</v>
      </c>
      <c r="AQ57" s="1">
        <f>'S&amp;T'!AQ27</f>
        <v>1</v>
      </c>
      <c r="AR57" s="1">
        <f>'S&amp;T'!AR27</f>
        <v>3</v>
      </c>
      <c r="AS57" s="1">
        <f>'S&amp;T'!AS27</f>
        <v>2</v>
      </c>
      <c r="AT57" s="1">
        <f>'S&amp;T'!AT27</f>
        <v>1</v>
      </c>
      <c r="AU57" s="1">
        <f>'S&amp;T'!AU27</f>
        <v>4</v>
      </c>
      <c r="AV57" s="1">
        <f>'S&amp;T'!AV27</f>
        <v>2</v>
      </c>
      <c r="AW57" s="1">
        <f>'S&amp;T'!AW27</f>
        <v>0</v>
      </c>
      <c r="AX57" s="1">
        <f>'S&amp;T'!AX27</f>
        <v>3</v>
      </c>
      <c r="AY57" s="1">
        <f>'S&amp;T'!AY27</f>
        <v>14</v>
      </c>
      <c r="AZ57" s="1">
        <f>'S&amp;T'!AZ27</f>
        <v>9</v>
      </c>
      <c r="BA57" s="1">
        <f>'S&amp;T'!BA27</f>
        <v>8</v>
      </c>
      <c r="BB57" s="1">
        <f>'S&amp;T'!BB27</f>
        <v>6</v>
      </c>
      <c r="BC57" s="1">
        <f>'S&amp;T'!BC27</f>
        <v>11</v>
      </c>
      <c r="BD57" s="1">
        <f>MU!BD56+'S&amp;T'!BD27</f>
        <v>32</v>
      </c>
      <c r="BE57" s="1">
        <f>MU!BE56+'S&amp;T'!BE27</f>
        <v>59</v>
      </c>
      <c r="BF57" s="1">
        <f>MU!BF56+'S&amp;T'!BF27</f>
        <v>70</v>
      </c>
      <c r="BG57" s="1">
        <f>MU!BG56+'S&amp;T'!BG27</f>
        <v>21</v>
      </c>
      <c r="BH57" s="1">
        <f>MU!BH56+'S&amp;T'!BH27</f>
        <v>12</v>
      </c>
      <c r="BI57" s="1">
        <f>MU!BI56+'S&amp;T'!BI27</f>
        <v>21</v>
      </c>
      <c r="BJ57" s="6"/>
    </row>
    <row r="58" spans="1:62" ht="13.5" customHeight="1" x14ac:dyDescent="0.2">
      <c r="A58" s="5"/>
      <c r="C58" s="1" t="s">
        <v>0</v>
      </c>
      <c r="W58" s="1">
        <f>MU!W57+'S&amp;T'!W28+UMSL!W35</f>
        <v>1258</v>
      </c>
      <c r="X58" s="1">
        <f>MU!X57+'S&amp;T'!X28+UMSL!X35</f>
        <v>1138</v>
      </c>
      <c r="Y58" s="1">
        <f>MU!Y57+'S&amp;T'!Y28+UMSL!Y35</f>
        <v>1107</v>
      </c>
      <c r="Z58" s="1">
        <f>MU!Z57+'S&amp;T'!Z28+UMSL!Z35</f>
        <v>989</v>
      </c>
      <c r="AA58" s="1">
        <f>MU!AA57+'S&amp;T'!AA28+UMSL!AA35</f>
        <v>925</v>
      </c>
      <c r="AB58" s="1">
        <f>MU!AB57+'S&amp;T'!AB28+UMSL!AB35</f>
        <v>840</v>
      </c>
      <c r="AC58" s="1">
        <f>MU!AC57+'S&amp;T'!AC28+UMSL!AC35</f>
        <v>947</v>
      </c>
      <c r="AD58" s="1">
        <f>MU!AD57+'S&amp;T'!AD28+UMSL!AD35</f>
        <v>1012</v>
      </c>
      <c r="AE58" s="1">
        <f>MU!AE57+'S&amp;T'!AE28+UMSL!AE35</f>
        <v>868</v>
      </c>
      <c r="AF58" s="1">
        <f>MU!AF57+'S&amp;T'!AF28+UMSL!AF35</f>
        <v>910</v>
      </c>
      <c r="AG58" s="1">
        <f>MU!AG57+'S&amp;T'!AG28+UMSL!AG35</f>
        <v>948</v>
      </c>
      <c r="AH58" s="1">
        <f>MU!AH57+'S&amp;T'!AH28+UMSL!AH35</f>
        <v>884</v>
      </c>
      <c r="AI58" s="1">
        <f>MU!AI57+'S&amp;T'!AI28+UMSL!AI35</f>
        <v>861</v>
      </c>
      <c r="AJ58" s="1">
        <f>MU!AJ57+'S&amp;T'!AJ28+UMSL!AJ35</f>
        <v>867</v>
      </c>
      <c r="AK58" s="1">
        <f>MU!AK57+'S&amp;T'!AK28+UMSL!AK35</f>
        <v>789</v>
      </c>
      <c r="AL58" s="1">
        <f>MU!AL57+UMKC!AL37+'S&amp;T'!AL28+UMSL!AL35</f>
        <v>849</v>
      </c>
      <c r="AM58" s="1">
        <f>MU!AM57+UMKC!AM37+'S&amp;T'!AM28+UMSL!AM35</f>
        <v>800</v>
      </c>
      <c r="AN58" s="1">
        <f>MU!AN57+UMKC!AN37+'S&amp;T'!AN28+UMSL!AN35</f>
        <v>863</v>
      </c>
      <c r="AO58" s="1">
        <f>MU!AO57+UMKC!AO37+'S&amp;T'!AO28+UMSL!AO35</f>
        <v>840</v>
      </c>
      <c r="AP58" s="1">
        <f>MU!AP57+UMKC!AP37+'S&amp;T'!AP28+UMSL!AP35</f>
        <v>841</v>
      </c>
      <c r="AQ58" s="1">
        <f>MU!AQ57+UMKC!AQ37+'S&amp;T'!AQ28+UMSL!AQ35</f>
        <v>973</v>
      </c>
      <c r="AR58" s="1">
        <f>MU!AR57+UMKC!AR37+'S&amp;T'!AR28+UMSL!AR35</f>
        <v>1029</v>
      </c>
      <c r="AS58" s="1">
        <f>MU!AS57+UMKC!AS37+'S&amp;T'!AS28+UMSL!AS35</f>
        <v>1065</v>
      </c>
      <c r="AT58" s="1">
        <f>MU!AT57+UMKC!AT37+'S&amp;T'!AT28+UMSL!AT35</f>
        <v>1152</v>
      </c>
      <c r="AU58" s="1">
        <f>MU!AU57+UMKC!AU37+'S&amp;T'!AU28+UMSL!AU35</f>
        <v>1145</v>
      </c>
      <c r="AV58" s="1">
        <f>MU!AV57+UMKC!AV37+'S&amp;T'!AV28+UMSL!AV35</f>
        <v>1301</v>
      </c>
      <c r="AW58" s="1">
        <f>MU!AW57+UMKC!AW37+'S&amp;T'!AW28+UMSL!AW35</f>
        <v>1325</v>
      </c>
      <c r="AX58" s="1">
        <f>MU!AX57+UMKC!AX37+'S&amp;T'!AX28+UMSL!AX35</f>
        <v>1286</v>
      </c>
      <c r="AY58" s="1">
        <f>MU!AY57+UMKC!AY37+'S&amp;T'!AY28+UMSL!AY35</f>
        <v>1499</v>
      </c>
      <c r="AZ58" s="1">
        <f>MU!AZ57+UMKC!AZ37+'S&amp;T'!AZ28+UMSL!AZ35</f>
        <v>1650</v>
      </c>
      <c r="BA58" s="1">
        <f>MU!BA57+UMKC!BA37+'S&amp;T'!BA28+UMSL!BA35</f>
        <v>1537</v>
      </c>
      <c r="BB58" s="1">
        <f>MU!BB57+UMKC!BB37+'S&amp;T'!BB28+UMSL!BB35</f>
        <v>1669</v>
      </c>
      <c r="BC58" s="1">
        <f>MU!BC57+UMKC!BC37+'S&amp;T'!BC28+UMSL!BC35</f>
        <v>1689</v>
      </c>
      <c r="BD58" s="1">
        <f>MU!BD57+UMKC!BD37+'S&amp;T'!BD28+UMSL!BD35</f>
        <v>1647</v>
      </c>
      <c r="BE58" s="1">
        <f>MU!BE57+UMKC!BE37+'S&amp;T'!BE28+UMSL!BE35</f>
        <v>1475</v>
      </c>
      <c r="BF58" s="1">
        <f>MU!BF57+UMKC!BF37+'S&amp;T'!BF28+UMSL!BF35</f>
        <v>1442</v>
      </c>
      <c r="BG58" s="1">
        <f>MU!BG57+UMKC!BG37+'S&amp;T'!BG28+UMSL!BG35</f>
        <v>1344</v>
      </c>
      <c r="BH58" s="1">
        <f>MU!BH57+UMKC!BH37+'S&amp;T'!BH28+UMSL!BH35</f>
        <v>1374</v>
      </c>
      <c r="BI58" s="1">
        <f>MU!BI57+UMKC!BI37+'S&amp;T'!BI28+UMSL!BI35</f>
        <v>1285</v>
      </c>
      <c r="BJ58" s="6"/>
    </row>
    <row r="59" spans="1:62" ht="13.5" customHeight="1" x14ac:dyDescent="0.2">
      <c r="A59" s="5"/>
      <c r="C59" s="1" t="s">
        <v>9</v>
      </c>
      <c r="AK59" s="1">
        <f>'S&amp;T'!AK29</f>
        <v>0</v>
      </c>
      <c r="AL59" s="1">
        <f>'S&amp;T'!AL29</f>
        <v>22</v>
      </c>
      <c r="AM59" s="1">
        <f>'S&amp;T'!AM29</f>
        <v>20</v>
      </c>
      <c r="AN59" s="1">
        <f>'S&amp;T'!AN29</f>
        <v>70</v>
      </c>
      <c r="AO59" s="1">
        <f>'S&amp;T'!AO29</f>
        <v>82</v>
      </c>
      <c r="AP59" s="1">
        <f>'S&amp;T'!AP29</f>
        <v>69</v>
      </c>
      <c r="AQ59" s="1">
        <f>MU!AQ58+'S&amp;T'!AQ29</f>
        <v>111</v>
      </c>
      <c r="AR59" s="1">
        <f>MU!AR58+'S&amp;T'!AR29</f>
        <v>128</v>
      </c>
      <c r="AS59" s="1">
        <f>MU!AS58+'S&amp;T'!AS29</f>
        <v>203</v>
      </c>
      <c r="AT59" s="1">
        <f>MU!AT58+'S&amp;T'!AT29</f>
        <v>195</v>
      </c>
      <c r="AU59" s="1">
        <f>MU!AU58+'S&amp;T'!AU29</f>
        <v>184</v>
      </c>
      <c r="AV59" s="1">
        <f>MU!AV58+'S&amp;T'!AV29</f>
        <v>137</v>
      </c>
      <c r="AW59" s="1">
        <f>MU!AW58+'S&amp;T'!AW29+UMKC!AW38</f>
        <v>196</v>
      </c>
      <c r="AX59" s="1">
        <f>MU!AX58+'S&amp;T'!AX29+UMKC!AX38</f>
        <v>273</v>
      </c>
      <c r="AY59" s="1">
        <f>MU!AY58+'S&amp;T'!AY29+UMKC!AY38</f>
        <v>304</v>
      </c>
      <c r="AZ59" s="1">
        <f>MU!AZ58+'S&amp;T'!AZ29+UMKC!AZ38</f>
        <v>310</v>
      </c>
      <c r="BA59" s="1">
        <f>MU!BA58+'S&amp;T'!BA29+UMKC!BA38</f>
        <v>286</v>
      </c>
      <c r="BB59" s="1">
        <f>MU!BB58+'S&amp;T'!BB29+UMKC!BB38</f>
        <v>304</v>
      </c>
      <c r="BC59" s="1">
        <f>MU!BC58+'S&amp;T'!BC29+UMKC!BC38</f>
        <v>267</v>
      </c>
      <c r="BD59" s="1">
        <f>MU!BD58+'S&amp;T'!BD29+UMKC!BD38</f>
        <v>247</v>
      </c>
      <c r="BE59" s="1">
        <f>MU!BE58+'S&amp;T'!BE29</f>
        <v>240</v>
      </c>
      <c r="BF59" s="1">
        <f>MU!BF58+'S&amp;T'!BF29</f>
        <v>194</v>
      </c>
      <c r="BG59" s="1">
        <f>MU!BG58+'S&amp;T'!BG29</f>
        <v>198</v>
      </c>
      <c r="BH59" s="1">
        <f>MU!BH58+'S&amp;T'!BH29</f>
        <v>194</v>
      </c>
      <c r="BI59" s="1">
        <f>MU!BI58+'S&amp;T'!BI29</f>
        <v>206</v>
      </c>
      <c r="BJ59" s="6"/>
    </row>
    <row r="60" spans="1:62" ht="13.5" hidden="1" customHeight="1" x14ac:dyDescent="0.2">
      <c r="A60" s="5"/>
      <c r="C60" s="1" t="s">
        <v>44</v>
      </c>
      <c r="W60" s="1">
        <f>'S&amp;T'!W30</f>
        <v>0</v>
      </c>
      <c r="X60" s="1">
        <f>'S&amp;T'!X30</f>
        <v>0</v>
      </c>
      <c r="Y60" s="1">
        <f>'S&amp;T'!Y30</f>
        <v>0</v>
      </c>
      <c r="Z60" s="1">
        <f>'S&amp;T'!Z30</f>
        <v>1</v>
      </c>
      <c r="AA60" s="1">
        <f>'S&amp;T'!AA30</f>
        <v>0</v>
      </c>
      <c r="AB60" s="1">
        <f>'S&amp;T'!AB30</f>
        <v>0</v>
      </c>
      <c r="BJ60" s="6"/>
    </row>
    <row r="61" spans="1:62" ht="13.5" customHeight="1" x14ac:dyDescent="0.2">
      <c r="A61" s="5"/>
      <c r="C61" s="1" t="s">
        <v>5</v>
      </c>
      <c r="W61" s="1">
        <f>MU!W59+'S&amp;T'!W31</f>
        <v>257</v>
      </c>
      <c r="X61" s="1">
        <f>MU!X59+'S&amp;T'!X31</f>
        <v>278</v>
      </c>
      <c r="Y61" s="1">
        <f>MU!Y59+'S&amp;T'!Y31</f>
        <v>263</v>
      </c>
      <c r="Z61" s="1">
        <f>MU!Z59+'S&amp;T'!Z31</f>
        <v>337</v>
      </c>
      <c r="AA61" s="1">
        <f>MU!AA59+'S&amp;T'!AA31</f>
        <v>329</v>
      </c>
      <c r="AB61" s="1">
        <f>MU!AB59+'S&amp;T'!AB31</f>
        <v>351</v>
      </c>
      <c r="AC61" s="1">
        <f>MU!AC59+'S&amp;T'!AC31</f>
        <v>328</v>
      </c>
      <c r="AD61" s="1">
        <f>MU!AD59+'S&amp;T'!AD31</f>
        <v>253</v>
      </c>
      <c r="AE61" s="1">
        <f>MU!AE59+'S&amp;T'!AE31</f>
        <v>280</v>
      </c>
      <c r="AF61" s="1">
        <f>MU!AF59+'S&amp;T'!AF31</f>
        <v>223</v>
      </c>
      <c r="AG61" s="1">
        <f>MU!AG59+'S&amp;T'!AG31</f>
        <v>237</v>
      </c>
      <c r="AH61" s="1">
        <f>MU!AH59+'S&amp;T'!AH31</f>
        <v>201</v>
      </c>
      <c r="AI61" s="1">
        <f>MU!AI59+'S&amp;T'!AI31</f>
        <v>179</v>
      </c>
      <c r="AJ61" s="1">
        <f>MU!AJ59+'S&amp;T'!AJ31</f>
        <v>205</v>
      </c>
      <c r="AK61" s="1">
        <f>MU!AK59+'S&amp;T'!AK31</f>
        <v>214</v>
      </c>
      <c r="AL61" s="1">
        <f>MU!AL59+UMKC!AL39+'S&amp;T'!AL31</f>
        <v>253</v>
      </c>
      <c r="AM61" s="1">
        <f>MU!AM59+UMKC!AM39+'S&amp;T'!AM31</f>
        <v>303</v>
      </c>
      <c r="AN61" s="1">
        <f>MU!AN59+UMKC!AN39+'S&amp;T'!AN31</f>
        <v>398</v>
      </c>
      <c r="AO61" s="1">
        <f>MU!AO59+UMKC!AO39+'S&amp;T'!AO31</f>
        <v>334</v>
      </c>
      <c r="AP61" s="1">
        <f>MU!AP59+UMKC!AP39+'S&amp;T'!AP31</f>
        <v>329</v>
      </c>
      <c r="AQ61" s="1">
        <f>MU!AQ59+UMKC!AQ39+'S&amp;T'!AQ31</f>
        <v>301</v>
      </c>
      <c r="AR61" s="1">
        <f>MU!AR59+UMKC!AR39+'S&amp;T'!AR31</f>
        <v>437</v>
      </c>
      <c r="AS61" s="1">
        <f>MU!AS59+UMKC!AS39+'S&amp;T'!AS31</f>
        <v>437</v>
      </c>
      <c r="AT61" s="1">
        <f>MU!AT59+UMKC!AT39+'S&amp;T'!AT31</f>
        <v>418</v>
      </c>
      <c r="AU61" s="1">
        <f>MU!AU59+UMKC!AU39+'S&amp;T'!AU31</f>
        <v>516</v>
      </c>
      <c r="AV61" s="1">
        <f>MU!AV59+UMKC!AV39+'S&amp;T'!AV31</f>
        <v>478</v>
      </c>
      <c r="AW61" s="1">
        <f>MU!AW59+UMKC!AW39+'S&amp;T'!AW31</f>
        <v>564</v>
      </c>
      <c r="AX61" s="1">
        <f>MU!AX59+UMKC!AX39+'S&amp;T'!AX31</f>
        <v>526</v>
      </c>
      <c r="AY61" s="1">
        <f>MU!AY59+UMKC!AY39+'S&amp;T'!AY31</f>
        <v>743</v>
      </c>
      <c r="AZ61" s="1">
        <f>MU!AZ59+UMKC!AZ39+'S&amp;T'!AZ31</f>
        <v>799</v>
      </c>
      <c r="BA61" s="1">
        <f>MU!BA59+UMKC!BA39+'S&amp;T'!BA31</f>
        <v>739</v>
      </c>
      <c r="BB61" s="1">
        <f>MU!BB59+UMKC!BB39+'S&amp;T'!BB31</f>
        <v>595</v>
      </c>
      <c r="BC61" s="1">
        <f>MU!BC59+UMKC!BC39+'S&amp;T'!BC31</f>
        <v>477</v>
      </c>
      <c r="BD61" s="1">
        <f>MU!BD59+UMKC!BD39+'S&amp;T'!BD31</f>
        <v>360</v>
      </c>
      <c r="BE61" s="1">
        <f>MU!BE59+UMKC!BE39+'S&amp;T'!BE31</f>
        <v>346</v>
      </c>
      <c r="BF61" s="1">
        <f>MU!BF59+UMKC!BF39+'S&amp;T'!BF31</f>
        <v>298</v>
      </c>
      <c r="BG61" s="1">
        <f>MU!BG59+UMKC!BG39+'S&amp;T'!BG31</f>
        <v>349</v>
      </c>
      <c r="BH61" s="1">
        <f>MU!BH59+UMKC!BH39+'S&amp;T'!BH31</f>
        <v>348</v>
      </c>
      <c r="BI61" s="1">
        <f>MU!BI59+UMKC!BI39+'S&amp;T'!BI31</f>
        <v>336</v>
      </c>
      <c r="BJ61" s="6"/>
    </row>
    <row r="62" spans="1:62" ht="13.5" customHeight="1" x14ac:dyDescent="0.2">
      <c r="A62" s="5"/>
      <c r="C62" s="1" t="s">
        <v>7</v>
      </c>
      <c r="W62" s="1">
        <f>MU!W60+'S&amp;T'!W32</f>
        <v>38</v>
      </c>
      <c r="X62" s="1">
        <f>MU!X60+'S&amp;T'!X32</f>
        <v>50</v>
      </c>
      <c r="Y62" s="1">
        <f>MU!Y60+'S&amp;T'!Y32</f>
        <v>47</v>
      </c>
      <c r="Z62" s="1">
        <f>MU!Z60+'S&amp;T'!Z32</f>
        <v>48</v>
      </c>
      <c r="AA62" s="1">
        <f>MU!AA60+'S&amp;T'!AA32</f>
        <v>50</v>
      </c>
      <c r="AB62" s="1">
        <f>MU!AB60+'S&amp;T'!AB32</f>
        <v>51</v>
      </c>
      <c r="AC62" s="1">
        <f>MU!AC60+'S&amp;T'!AC32</f>
        <v>61</v>
      </c>
      <c r="AD62" s="1">
        <f>MU!AD60+'S&amp;T'!AD32</f>
        <v>60</v>
      </c>
      <c r="AE62" s="1">
        <f>MU!AE60+'S&amp;T'!AE32</f>
        <v>59</v>
      </c>
      <c r="AF62" s="1">
        <f>MU!AF60+'S&amp;T'!AF32</f>
        <v>55</v>
      </c>
      <c r="AG62" s="1">
        <f>MU!AG60+'S&amp;T'!AG32</f>
        <v>61</v>
      </c>
      <c r="AH62" s="1">
        <f>MU!AH60+'S&amp;T'!AH32</f>
        <v>56</v>
      </c>
      <c r="AI62" s="1">
        <f>MU!AI60+'S&amp;T'!AI32</f>
        <v>39</v>
      </c>
      <c r="AJ62" s="1">
        <f>MU!AJ60+'S&amp;T'!AJ32</f>
        <v>51</v>
      </c>
      <c r="AK62" s="1">
        <f>MU!AK60+'S&amp;T'!AK32</f>
        <v>42</v>
      </c>
      <c r="AL62" s="1">
        <f>MU!AL60+'S&amp;T'!AL32</f>
        <v>41</v>
      </c>
      <c r="AM62" s="1">
        <f>MU!AM60+'S&amp;T'!AM32</f>
        <v>56</v>
      </c>
      <c r="AN62" s="1">
        <f>MU!AN60+'S&amp;T'!AN32</f>
        <v>47</v>
      </c>
      <c r="AO62" s="1">
        <f>MU!AO60+'S&amp;T'!AO32</f>
        <v>68</v>
      </c>
      <c r="AP62" s="1">
        <f>MU!AP60+'S&amp;T'!AP32</f>
        <v>76</v>
      </c>
      <c r="AQ62" s="1">
        <f>MU!AQ60+'S&amp;T'!AQ32</f>
        <v>73</v>
      </c>
      <c r="AR62" s="1">
        <f>MU!AR60+'S&amp;T'!AR32</f>
        <v>80</v>
      </c>
      <c r="AS62" s="1">
        <f>MU!AS60+'S&amp;T'!AS32</f>
        <v>52</v>
      </c>
      <c r="AT62" s="1">
        <f>MU!AT60+'S&amp;T'!AT32</f>
        <v>56</v>
      </c>
      <c r="AU62" s="1">
        <f>MU!AU60+'S&amp;T'!AU32</f>
        <v>82</v>
      </c>
      <c r="AV62" s="1">
        <f>MU!AV60+'S&amp;T'!AV32</f>
        <v>78</v>
      </c>
      <c r="AW62" s="1">
        <f>MU!AW60+'S&amp;T'!AW32</f>
        <v>102</v>
      </c>
      <c r="AX62" s="1">
        <f>MU!AX60+'S&amp;T'!AX32</f>
        <v>78</v>
      </c>
      <c r="AY62" s="1">
        <f>MU!AY60+'S&amp;T'!AY32</f>
        <v>103</v>
      </c>
      <c r="AZ62" s="1">
        <f>MU!AZ60+'S&amp;T'!AZ32</f>
        <v>111</v>
      </c>
      <c r="BA62" s="1">
        <f>MU!BA60+'S&amp;T'!BA32</f>
        <v>105</v>
      </c>
      <c r="BB62" s="1">
        <f>MU!BB60+'S&amp;T'!BB32</f>
        <v>135</v>
      </c>
      <c r="BC62" s="1">
        <f>MU!BC60+'S&amp;T'!BC32</f>
        <v>119</v>
      </c>
      <c r="BD62" s="1">
        <f>MU!BD60+'S&amp;T'!BD32</f>
        <v>130</v>
      </c>
      <c r="BE62" s="1">
        <f>MU!BE60+'S&amp;T'!BE32</f>
        <v>145</v>
      </c>
      <c r="BF62" s="1">
        <f>MU!BF60+'S&amp;T'!BF32</f>
        <v>121</v>
      </c>
      <c r="BG62" s="1">
        <f>MU!BG60+'S&amp;T'!BG32</f>
        <v>91</v>
      </c>
      <c r="BH62" s="1">
        <f>MU!BH60+'S&amp;T'!BH32</f>
        <v>97</v>
      </c>
      <c r="BI62" s="1">
        <f>MU!BI60+UMKC!BI40+'S&amp;T'!BI32</f>
        <v>88</v>
      </c>
      <c r="BJ62" s="6"/>
    </row>
    <row r="63" spans="1:62" ht="13.5" customHeight="1" x14ac:dyDescent="0.2">
      <c r="A63" s="5"/>
      <c r="W63" s="9">
        <f t="shared" ref="W63:AA63" si="47">SUM(W58:W62)</f>
        <v>1553</v>
      </c>
      <c r="X63" s="9">
        <f t="shared" si="47"/>
        <v>1466</v>
      </c>
      <c r="Y63" s="9">
        <f t="shared" si="47"/>
        <v>1417</v>
      </c>
      <c r="Z63" s="9">
        <f t="shared" si="47"/>
        <v>1375</v>
      </c>
      <c r="AA63" s="9">
        <f t="shared" si="47"/>
        <v>1304</v>
      </c>
      <c r="AB63" s="9">
        <f t="shared" ref="AB63:AP63" si="48">SUM(AB58:AB62)</f>
        <v>1242</v>
      </c>
      <c r="AC63" s="9">
        <f t="shared" si="48"/>
        <v>1336</v>
      </c>
      <c r="AD63" s="9">
        <f t="shared" si="48"/>
        <v>1325</v>
      </c>
      <c r="AE63" s="9">
        <f t="shared" si="48"/>
        <v>1207</v>
      </c>
      <c r="AF63" s="9">
        <f t="shared" si="48"/>
        <v>1188</v>
      </c>
      <c r="AG63" s="9">
        <f t="shared" si="48"/>
        <v>1246</v>
      </c>
      <c r="AH63" s="9">
        <f t="shared" si="48"/>
        <v>1141</v>
      </c>
      <c r="AI63" s="9">
        <f t="shared" si="48"/>
        <v>1079</v>
      </c>
      <c r="AJ63" s="9">
        <f t="shared" si="48"/>
        <v>1123</v>
      </c>
      <c r="AK63" s="9">
        <f t="shared" si="48"/>
        <v>1045</v>
      </c>
      <c r="AL63" s="9">
        <f t="shared" si="48"/>
        <v>1165</v>
      </c>
      <c r="AM63" s="9">
        <f t="shared" si="48"/>
        <v>1179</v>
      </c>
      <c r="AN63" s="9">
        <f t="shared" si="48"/>
        <v>1378</v>
      </c>
      <c r="AO63" s="9">
        <f t="shared" si="48"/>
        <v>1324</v>
      </c>
      <c r="AP63" s="9">
        <f t="shared" si="48"/>
        <v>1315</v>
      </c>
      <c r="AQ63" s="9">
        <f t="shared" ref="AQ63:AW63" si="49">SUM(AQ57:AQ62)</f>
        <v>1459</v>
      </c>
      <c r="AR63" s="9">
        <f t="shared" si="49"/>
        <v>1677</v>
      </c>
      <c r="AS63" s="9">
        <f t="shared" si="49"/>
        <v>1759</v>
      </c>
      <c r="AT63" s="9">
        <f t="shared" si="49"/>
        <v>1822</v>
      </c>
      <c r="AU63" s="9">
        <f t="shared" si="49"/>
        <v>1931</v>
      </c>
      <c r="AV63" s="9">
        <f t="shared" si="49"/>
        <v>1996</v>
      </c>
      <c r="AW63" s="9">
        <f t="shared" si="49"/>
        <v>2187</v>
      </c>
      <c r="AX63" s="9">
        <f t="shared" ref="AX63:AY63" si="50">SUM(AX57:AX62)</f>
        <v>2166</v>
      </c>
      <c r="AY63" s="9">
        <f t="shared" si="50"/>
        <v>2663</v>
      </c>
      <c r="AZ63" s="9">
        <f t="shared" ref="AZ63:BA63" si="51">SUM(AZ57:AZ62)</f>
        <v>2879</v>
      </c>
      <c r="BA63" s="9">
        <f t="shared" si="51"/>
        <v>2675</v>
      </c>
      <c r="BB63" s="9">
        <f t="shared" ref="BB63:BC63" si="52">SUM(BB57:BB62)</f>
        <v>2709</v>
      </c>
      <c r="BC63" s="9">
        <f t="shared" si="52"/>
        <v>2563</v>
      </c>
      <c r="BD63" s="9">
        <f t="shared" ref="BD63" si="53">SUM(BD57:BD62)</f>
        <v>2416</v>
      </c>
      <c r="BE63" s="9">
        <f>SUM(BE57:BE62)</f>
        <v>2265</v>
      </c>
      <c r="BF63" s="9">
        <f>SUM(BF57:BF62)</f>
        <v>2125</v>
      </c>
      <c r="BG63" s="9">
        <f>SUM(BG57:BG62)</f>
        <v>2003</v>
      </c>
      <c r="BH63" s="9">
        <f>SUM(BH57:BH62)</f>
        <v>2025</v>
      </c>
      <c r="BI63" s="9">
        <f>SUM(BI57:BI62)</f>
        <v>1936</v>
      </c>
      <c r="BJ63" s="6"/>
    </row>
    <row r="64" spans="1:62" ht="13.5" customHeight="1" x14ac:dyDescent="0.2">
      <c r="A64" s="5"/>
      <c r="B64" s="8" t="s">
        <v>93</v>
      </c>
      <c r="BJ64" s="6"/>
    </row>
    <row r="65" spans="1:62" ht="13.5" customHeight="1" x14ac:dyDescent="0.2">
      <c r="A65" s="5"/>
      <c r="B65" s="8"/>
      <c r="C65" s="1" t="s">
        <v>10</v>
      </c>
      <c r="BA65" s="1">
        <f>UMSL!BA37</f>
        <v>0</v>
      </c>
      <c r="BB65" s="1">
        <f>UMSL!BB37</f>
        <v>0</v>
      </c>
      <c r="BC65" s="1">
        <f>UMSL!BC37</f>
        <v>0</v>
      </c>
      <c r="BD65" s="1">
        <f>UMSL!BD37</f>
        <v>0</v>
      </c>
      <c r="BE65" s="1">
        <f>UMSL!BE37</f>
        <v>1</v>
      </c>
      <c r="BF65" s="1">
        <f>UMSL!BF37</f>
        <v>1</v>
      </c>
      <c r="BG65" s="1">
        <f>UMSL!BG37</f>
        <v>2</v>
      </c>
      <c r="BH65" s="1">
        <f>UMSL!BH37</f>
        <v>0</v>
      </c>
      <c r="BI65" s="1">
        <f>UMSL!BI37</f>
        <v>1</v>
      </c>
      <c r="BJ65" s="6"/>
    </row>
    <row r="66" spans="1:62" ht="13.5" customHeight="1" x14ac:dyDescent="0.2">
      <c r="A66" s="5"/>
      <c r="C66" s="1" t="s">
        <v>0</v>
      </c>
      <c r="W66" s="1">
        <f>'S&amp;T'!W35</f>
        <v>109</v>
      </c>
      <c r="X66" s="1">
        <f>'S&amp;T'!X35</f>
        <v>96</v>
      </c>
      <c r="Y66" s="1">
        <f>'S&amp;T'!Y35</f>
        <v>63</v>
      </c>
      <c r="Z66" s="1">
        <f>'S&amp;T'!Z35</f>
        <v>76</v>
      </c>
      <c r="AA66" s="1">
        <f>'S&amp;T'!AA35</f>
        <v>74</v>
      </c>
      <c r="AB66" s="1">
        <f>'S&amp;T'!AB35</f>
        <v>58</v>
      </c>
      <c r="AC66" s="1">
        <f>'S&amp;T'!AC35</f>
        <v>50</v>
      </c>
      <c r="AD66" s="1">
        <f>'S&amp;T'!AD35</f>
        <v>44</v>
      </c>
      <c r="AE66" s="1">
        <f>'S&amp;T'!AE35</f>
        <v>64</v>
      </c>
      <c r="AF66" s="1">
        <f>'S&amp;T'!AF35</f>
        <v>50</v>
      </c>
      <c r="AG66" s="1">
        <f>'S&amp;T'!AG35</f>
        <v>53</v>
      </c>
      <c r="AH66" s="1">
        <f>'S&amp;T'!AH35</f>
        <v>35</v>
      </c>
      <c r="AI66" s="1">
        <f>'S&amp;T'!AI35</f>
        <v>52</v>
      </c>
      <c r="AJ66" s="1">
        <f>'S&amp;T'!AJ35</f>
        <v>48</v>
      </c>
      <c r="AK66" s="1">
        <f>'S&amp;T'!AK35</f>
        <v>52</v>
      </c>
      <c r="AL66" s="1">
        <f>'S&amp;T'!AL35</f>
        <v>46</v>
      </c>
      <c r="AM66" s="1">
        <f>'S&amp;T'!AM35</f>
        <v>54</v>
      </c>
      <c r="AN66" s="1">
        <f>'S&amp;T'!AN35</f>
        <v>70</v>
      </c>
      <c r="AO66" s="1">
        <f>'S&amp;T'!AO35</f>
        <v>46</v>
      </c>
      <c r="AP66" s="1">
        <f>'S&amp;T'!AP35</f>
        <v>47</v>
      </c>
      <c r="AQ66" s="1">
        <f>'S&amp;T'!AQ35</f>
        <v>45</v>
      </c>
      <c r="AR66" s="1">
        <f>'S&amp;T'!AR35</f>
        <v>48</v>
      </c>
      <c r="AS66" s="1">
        <f>'S&amp;T'!AS35</f>
        <v>60</v>
      </c>
      <c r="AT66" s="1">
        <f>'S&amp;T'!AT35</f>
        <v>44</v>
      </c>
      <c r="AU66" s="1">
        <f>'S&amp;T'!AU35</f>
        <v>49</v>
      </c>
      <c r="AV66" s="1">
        <f>'S&amp;T'!AV35</f>
        <v>51</v>
      </c>
      <c r="AW66" s="1">
        <f>'S&amp;T'!AW35</f>
        <v>25</v>
      </c>
      <c r="AX66" s="1">
        <f>'S&amp;T'!AX35</f>
        <v>48</v>
      </c>
      <c r="AY66" s="1">
        <f>'S&amp;T'!AY35</f>
        <v>61</v>
      </c>
      <c r="AZ66" s="1">
        <f>'S&amp;T'!AZ35</f>
        <v>61</v>
      </c>
      <c r="BA66" s="1">
        <f>'S&amp;T'!BA35</f>
        <v>91</v>
      </c>
      <c r="BB66" s="1">
        <f>'S&amp;T'!BB35</f>
        <v>73</v>
      </c>
      <c r="BC66" s="1">
        <f>'S&amp;T'!BC35</f>
        <v>80</v>
      </c>
      <c r="BD66" s="1">
        <f>'S&amp;T'!BD35</f>
        <v>78</v>
      </c>
      <c r="BE66" s="1">
        <f>'S&amp;T'!BE35</f>
        <v>79</v>
      </c>
      <c r="BF66" s="1">
        <f>'S&amp;T'!BF35</f>
        <v>77</v>
      </c>
      <c r="BG66" s="1">
        <f>'S&amp;T'!BG35</f>
        <v>60</v>
      </c>
      <c r="BH66" s="1">
        <f>'S&amp;T'!BH35</f>
        <v>78</v>
      </c>
      <c r="BI66" s="1">
        <f>'S&amp;T'!BI35</f>
        <v>68</v>
      </c>
      <c r="BJ66" s="6"/>
    </row>
    <row r="67" spans="1:62" ht="13.5" customHeight="1" x14ac:dyDescent="0.2">
      <c r="A67" s="5"/>
      <c r="C67" s="1" t="s">
        <v>9</v>
      </c>
      <c r="AK67" s="1">
        <f>'S&amp;T'!AK36</f>
        <v>0</v>
      </c>
      <c r="AL67" s="1">
        <f>'S&amp;T'!AL36</f>
        <v>0</v>
      </c>
      <c r="AM67" s="1">
        <f>'S&amp;T'!AM36</f>
        <v>0</v>
      </c>
      <c r="AN67" s="1">
        <f>'S&amp;T'!AN36</f>
        <v>0</v>
      </c>
      <c r="AO67" s="1">
        <f>'S&amp;T'!AO36</f>
        <v>0</v>
      </c>
      <c r="AP67" s="1">
        <f>'S&amp;T'!AP36</f>
        <v>0</v>
      </c>
      <c r="AQ67" s="1">
        <f>'S&amp;T'!AQ36</f>
        <v>3</v>
      </c>
      <c r="AR67" s="1">
        <f>'S&amp;T'!AR36</f>
        <v>4</v>
      </c>
      <c r="AS67" s="1">
        <f>'S&amp;T'!AS36</f>
        <v>1</v>
      </c>
      <c r="AT67" s="1">
        <f>'S&amp;T'!AT36</f>
        <v>51</v>
      </c>
      <c r="AU67" s="1">
        <f>'S&amp;T'!AU36</f>
        <v>57</v>
      </c>
      <c r="AV67" s="1">
        <f>'S&amp;T'!AV36</f>
        <v>152</v>
      </c>
      <c r="AW67" s="1">
        <f>'S&amp;T'!AW36</f>
        <v>210</v>
      </c>
      <c r="AX67" s="1">
        <f>'S&amp;T'!AX36</f>
        <v>91</v>
      </c>
      <c r="AY67" s="1">
        <f>'S&amp;T'!AY36</f>
        <v>63</v>
      </c>
      <c r="AZ67" s="1">
        <f>'S&amp;T'!AZ36</f>
        <v>68</v>
      </c>
      <c r="BA67" s="1">
        <f>'S&amp;T'!BA36</f>
        <v>83</v>
      </c>
      <c r="BB67" s="1">
        <f>'S&amp;T'!BB36</f>
        <v>137</v>
      </c>
      <c r="BC67" s="1">
        <f>'S&amp;T'!BC36</f>
        <v>133</v>
      </c>
      <c r="BD67" s="1">
        <f>'S&amp;T'!BD36</f>
        <v>113</v>
      </c>
      <c r="BE67" s="1">
        <f>'S&amp;T'!BE36</f>
        <v>112</v>
      </c>
      <c r="BF67" s="1">
        <f>'S&amp;T'!BF36</f>
        <v>96</v>
      </c>
      <c r="BG67" s="1">
        <f>'S&amp;T'!BG36</f>
        <v>102</v>
      </c>
      <c r="BH67" s="1">
        <f>'S&amp;T'!BH36+UMSL!BH38</f>
        <v>86</v>
      </c>
      <c r="BI67" s="1">
        <f>'S&amp;T'!BI36+UMSL!BI38</f>
        <v>88</v>
      </c>
      <c r="BJ67" s="6"/>
    </row>
    <row r="68" spans="1:62" ht="13.5" hidden="1" customHeight="1" x14ac:dyDescent="0.2">
      <c r="A68" s="5"/>
      <c r="C68" s="1" t="s">
        <v>44</v>
      </c>
      <c r="W68" s="1">
        <f>'S&amp;T'!W37</f>
        <v>0</v>
      </c>
      <c r="X68" s="1">
        <f>'S&amp;T'!X37</f>
        <v>0</v>
      </c>
      <c r="Y68" s="1">
        <f>'S&amp;T'!Y37</f>
        <v>0</v>
      </c>
      <c r="Z68" s="1">
        <f>'S&amp;T'!Z37</f>
        <v>0</v>
      </c>
      <c r="AA68" s="1">
        <f>'S&amp;T'!AA37</f>
        <v>0</v>
      </c>
      <c r="AB68" s="1">
        <f>'S&amp;T'!AB37</f>
        <v>0</v>
      </c>
      <c r="BJ68" s="6"/>
    </row>
    <row r="69" spans="1:62" ht="13.5" customHeight="1" x14ac:dyDescent="0.2">
      <c r="A69" s="5"/>
      <c r="C69" s="1" t="s">
        <v>5</v>
      </c>
      <c r="W69" s="1">
        <f>'S&amp;T'!W38</f>
        <v>53</v>
      </c>
      <c r="X69" s="1">
        <f>'S&amp;T'!X38</f>
        <v>58</v>
      </c>
      <c r="Y69" s="1">
        <f>'S&amp;T'!Y38</f>
        <v>61</v>
      </c>
      <c r="Z69" s="1">
        <f>'S&amp;T'!Z38</f>
        <v>55</v>
      </c>
      <c r="AA69" s="1">
        <f>'S&amp;T'!AA38</f>
        <v>59</v>
      </c>
      <c r="AB69" s="1">
        <f>'S&amp;T'!AB38</f>
        <v>85</v>
      </c>
      <c r="AC69" s="1">
        <f>'S&amp;T'!AC38</f>
        <v>95</v>
      </c>
      <c r="AD69" s="1">
        <f>'S&amp;T'!AD38</f>
        <v>99</v>
      </c>
      <c r="AE69" s="1">
        <f>'S&amp;T'!AE38</f>
        <v>106</v>
      </c>
      <c r="AF69" s="1">
        <f>'S&amp;T'!AF38</f>
        <v>139</v>
      </c>
      <c r="AG69" s="1">
        <f>'S&amp;T'!AG38</f>
        <v>163</v>
      </c>
      <c r="AH69" s="1">
        <f>'S&amp;T'!AH38</f>
        <v>160</v>
      </c>
      <c r="AI69" s="1">
        <f>'S&amp;T'!AI38</f>
        <v>144</v>
      </c>
      <c r="AJ69" s="1">
        <f>'S&amp;T'!AJ38</f>
        <v>121</v>
      </c>
      <c r="AK69" s="1">
        <f>'S&amp;T'!AK38</f>
        <v>155</v>
      </c>
      <c r="AL69" s="1">
        <f>'S&amp;T'!AL38</f>
        <v>123</v>
      </c>
      <c r="AM69" s="1">
        <f>'S&amp;T'!AM38</f>
        <v>146</v>
      </c>
      <c r="AN69" s="1">
        <f>'S&amp;T'!AN38</f>
        <v>118</v>
      </c>
      <c r="AO69" s="1">
        <f>'S&amp;T'!AO38</f>
        <v>116</v>
      </c>
      <c r="AP69" s="1">
        <f>'S&amp;T'!AP38</f>
        <v>95</v>
      </c>
      <c r="AQ69" s="1">
        <f>'S&amp;T'!AQ38</f>
        <v>66</v>
      </c>
      <c r="AR69" s="1">
        <f>'S&amp;T'!AR38</f>
        <v>74</v>
      </c>
      <c r="AS69" s="1">
        <f>'S&amp;T'!AS38</f>
        <v>74</v>
      </c>
      <c r="AT69" s="1">
        <f>'S&amp;T'!AT38</f>
        <v>101</v>
      </c>
      <c r="AU69" s="1">
        <f>'S&amp;T'!AU38</f>
        <v>105</v>
      </c>
      <c r="AV69" s="1">
        <f>'S&amp;T'!AV38</f>
        <v>135</v>
      </c>
      <c r="AW69" s="1">
        <f>'S&amp;T'!AW38</f>
        <v>153</v>
      </c>
      <c r="AX69" s="1">
        <f>'S&amp;T'!AX38</f>
        <v>131</v>
      </c>
      <c r="AY69" s="1">
        <f>'S&amp;T'!AY38</f>
        <v>136</v>
      </c>
      <c r="AZ69" s="1">
        <f>'S&amp;T'!AZ38</f>
        <v>147</v>
      </c>
      <c r="BA69" s="1">
        <f>'S&amp;T'!BA38</f>
        <v>126</v>
      </c>
      <c r="BB69" s="1">
        <f>'S&amp;T'!BB38</f>
        <v>139</v>
      </c>
      <c r="BC69" s="1">
        <f>'S&amp;T'!BC38</f>
        <v>127</v>
      </c>
      <c r="BD69" s="1">
        <f>'S&amp;T'!BD38</f>
        <v>93</v>
      </c>
      <c r="BE69" s="1">
        <f>'S&amp;T'!BE38</f>
        <v>88</v>
      </c>
      <c r="BF69" s="1">
        <f>'S&amp;T'!BF38</f>
        <v>87</v>
      </c>
      <c r="BG69" s="1">
        <f>'S&amp;T'!BG38</f>
        <v>94</v>
      </c>
      <c r="BH69" s="1">
        <f>'S&amp;T'!BH38</f>
        <v>84</v>
      </c>
      <c r="BI69" s="1">
        <f>'S&amp;T'!BI38</f>
        <v>84</v>
      </c>
      <c r="BJ69" s="6"/>
    </row>
    <row r="70" spans="1:62" ht="13.5" customHeight="1" x14ac:dyDescent="0.2">
      <c r="A70" s="5"/>
      <c r="C70" s="1" t="s">
        <v>7</v>
      </c>
      <c r="W70" s="1">
        <f>'S&amp;T'!W39</f>
        <v>3</v>
      </c>
      <c r="X70" s="1">
        <f>'S&amp;T'!X39</f>
        <v>1</v>
      </c>
      <c r="Y70" s="1">
        <f>'S&amp;T'!Y39</f>
        <v>6</v>
      </c>
      <c r="Z70" s="1">
        <f>'S&amp;T'!Z39</f>
        <v>6</v>
      </c>
      <c r="AA70" s="1">
        <f>'S&amp;T'!AA39</f>
        <v>12</v>
      </c>
      <c r="AB70" s="1">
        <f>'S&amp;T'!AB39</f>
        <v>15</v>
      </c>
      <c r="AC70" s="1">
        <f>'S&amp;T'!AC39</f>
        <v>8</v>
      </c>
      <c r="AD70" s="1">
        <f>'S&amp;T'!AD39</f>
        <v>17</v>
      </c>
      <c r="AE70" s="1">
        <f>'S&amp;T'!AE39</f>
        <v>23</v>
      </c>
      <c r="AF70" s="1">
        <f>'S&amp;T'!AF39</f>
        <v>23</v>
      </c>
      <c r="AG70" s="1">
        <f>'S&amp;T'!AG39</f>
        <v>12</v>
      </c>
      <c r="AH70" s="1">
        <f>'S&amp;T'!AH39</f>
        <v>13</v>
      </c>
      <c r="AI70" s="1">
        <f>'S&amp;T'!AI39</f>
        <v>8</v>
      </c>
      <c r="AJ70" s="1">
        <f>'S&amp;T'!AJ39</f>
        <v>5</v>
      </c>
      <c r="AK70" s="1">
        <f>'S&amp;T'!AK39</f>
        <v>2</v>
      </c>
      <c r="AL70" s="1">
        <f>'S&amp;T'!AL39</f>
        <v>4</v>
      </c>
      <c r="AM70" s="1">
        <f>'S&amp;T'!AM39</f>
        <v>7</v>
      </c>
      <c r="AN70" s="1">
        <f>'S&amp;T'!AN39</f>
        <v>7</v>
      </c>
      <c r="AO70" s="1">
        <f>'S&amp;T'!AO39</f>
        <v>6</v>
      </c>
      <c r="AP70" s="1">
        <f>'S&amp;T'!AP39</f>
        <v>4</v>
      </c>
      <c r="AQ70" s="1">
        <f>'S&amp;T'!AQ39</f>
        <v>5</v>
      </c>
      <c r="AR70" s="1">
        <f>'S&amp;T'!AR39</f>
        <v>5</v>
      </c>
      <c r="AS70" s="1">
        <f>'S&amp;T'!AS39</f>
        <v>2</v>
      </c>
      <c r="AT70" s="1">
        <f>'S&amp;T'!AT39</f>
        <v>3</v>
      </c>
      <c r="AU70" s="1">
        <f>'S&amp;T'!AU39</f>
        <v>2</v>
      </c>
      <c r="AV70" s="1">
        <f>'S&amp;T'!AV39</f>
        <v>7</v>
      </c>
      <c r="AW70" s="1">
        <f>'S&amp;T'!AW39</f>
        <v>11</v>
      </c>
      <c r="AX70" s="1">
        <f>'S&amp;T'!AX39</f>
        <v>3</v>
      </c>
      <c r="AY70" s="1">
        <f>'S&amp;T'!AY39</f>
        <v>3</v>
      </c>
      <c r="AZ70" s="1">
        <f>'S&amp;T'!AZ39</f>
        <v>1</v>
      </c>
      <c r="BA70" s="1">
        <f>'S&amp;T'!BA39</f>
        <v>1</v>
      </c>
      <c r="BB70" s="1">
        <f>'S&amp;T'!BB39</f>
        <v>1</v>
      </c>
      <c r="BC70" s="1">
        <f>'S&amp;T'!BC39</f>
        <v>3</v>
      </c>
      <c r="BD70" s="1">
        <f>'S&amp;T'!BD39</f>
        <v>0</v>
      </c>
      <c r="BE70" s="1">
        <f>'S&amp;T'!BE39</f>
        <v>6</v>
      </c>
      <c r="BF70" s="1">
        <f>'S&amp;T'!BF39</f>
        <v>2</v>
      </c>
      <c r="BG70" s="1">
        <f>'S&amp;T'!BG39</f>
        <v>3</v>
      </c>
      <c r="BH70" s="1">
        <f>'S&amp;T'!BH39</f>
        <v>2</v>
      </c>
      <c r="BI70" s="1">
        <f>'S&amp;T'!BI39</f>
        <v>3</v>
      </c>
      <c r="BJ70" s="6"/>
    </row>
    <row r="71" spans="1:62" ht="13.5" customHeight="1" x14ac:dyDescent="0.2">
      <c r="A71" s="5"/>
      <c r="W71" s="9">
        <f t="shared" ref="W71:AA71" si="54">SUM(W66:W70)</f>
        <v>165</v>
      </c>
      <c r="X71" s="9">
        <f t="shared" si="54"/>
        <v>155</v>
      </c>
      <c r="Y71" s="9">
        <f t="shared" si="54"/>
        <v>130</v>
      </c>
      <c r="Z71" s="9">
        <f t="shared" si="54"/>
        <v>137</v>
      </c>
      <c r="AA71" s="9">
        <f t="shared" si="54"/>
        <v>145</v>
      </c>
      <c r="AB71" s="9">
        <f t="shared" ref="AB71:AW71" si="55">SUM(AB66:AB70)</f>
        <v>158</v>
      </c>
      <c r="AC71" s="9">
        <f t="shared" si="55"/>
        <v>153</v>
      </c>
      <c r="AD71" s="9">
        <f t="shared" si="55"/>
        <v>160</v>
      </c>
      <c r="AE71" s="9">
        <f t="shared" si="55"/>
        <v>193</v>
      </c>
      <c r="AF71" s="9">
        <f t="shared" si="55"/>
        <v>212</v>
      </c>
      <c r="AG71" s="9">
        <f t="shared" si="55"/>
        <v>228</v>
      </c>
      <c r="AH71" s="9">
        <f t="shared" si="55"/>
        <v>208</v>
      </c>
      <c r="AI71" s="9">
        <f t="shared" si="55"/>
        <v>204</v>
      </c>
      <c r="AJ71" s="9">
        <f t="shared" si="55"/>
        <v>174</v>
      </c>
      <c r="AK71" s="9">
        <f t="shared" si="55"/>
        <v>209</v>
      </c>
      <c r="AL71" s="9">
        <f t="shared" si="55"/>
        <v>173</v>
      </c>
      <c r="AM71" s="9">
        <f t="shared" si="55"/>
        <v>207</v>
      </c>
      <c r="AN71" s="9">
        <f t="shared" si="55"/>
        <v>195</v>
      </c>
      <c r="AO71" s="9">
        <f t="shared" si="55"/>
        <v>168</v>
      </c>
      <c r="AP71" s="9">
        <f t="shared" si="55"/>
        <v>146</v>
      </c>
      <c r="AQ71" s="9">
        <f t="shared" si="55"/>
        <v>119</v>
      </c>
      <c r="AR71" s="9">
        <f t="shared" si="55"/>
        <v>131</v>
      </c>
      <c r="AS71" s="9">
        <f t="shared" si="55"/>
        <v>137</v>
      </c>
      <c r="AT71" s="9">
        <f t="shared" si="55"/>
        <v>199</v>
      </c>
      <c r="AU71" s="9">
        <f t="shared" si="55"/>
        <v>213</v>
      </c>
      <c r="AV71" s="9">
        <f t="shared" si="55"/>
        <v>345</v>
      </c>
      <c r="AW71" s="9">
        <f t="shared" si="55"/>
        <v>399</v>
      </c>
      <c r="AX71" s="9">
        <f t="shared" ref="AX71:AY71" si="56">SUM(AX66:AX70)</f>
        <v>273</v>
      </c>
      <c r="AY71" s="9">
        <f t="shared" si="56"/>
        <v>263</v>
      </c>
      <c r="AZ71" s="9">
        <f t="shared" ref="AZ71" si="57">SUM(AZ66:AZ70)</f>
        <v>277</v>
      </c>
      <c r="BA71" s="9">
        <f t="shared" ref="BA71:BD71" si="58">SUM(BA65:BA70)</f>
        <v>301</v>
      </c>
      <c r="BB71" s="9">
        <f t="shared" si="58"/>
        <v>350</v>
      </c>
      <c r="BC71" s="9">
        <f t="shared" si="58"/>
        <v>343</v>
      </c>
      <c r="BD71" s="9">
        <f t="shared" si="58"/>
        <v>284</v>
      </c>
      <c r="BE71" s="9">
        <f>SUM(BE65:BE70)</f>
        <v>286</v>
      </c>
      <c r="BF71" s="9">
        <f>SUM(BF65:BF70)</f>
        <v>263</v>
      </c>
      <c r="BG71" s="9">
        <f>SUM(BG65:BG70)</f>
        <v>261</v>
      </c>
      <c r="BH71" s="9">
        <f>SUM(BH65:BH70)</f>
        <v>250</v>
      </c>
      <c r="BI71" s="9">
        <f>SUM(BI65:BI70)</f>
        <v>244</v>
      </c>
      <c r="BJ71" s="6"/>
    </row>
    <row r="72" spans="1:62" ht="13.5" customHeight="1" x14ac:dyDescent="0.2">
      <c r="A72" s="5"/>
      <c r="B72" s="8" t="s">
        <v>92</v>
      </c>
      <c r="BJ72" s="6"/>
    </row>
    <row r="73" spans="1:62" ht="13.5" customHeight="1" x14ac:dyDescent="0.2">
      <c r="A73" s="5"/>
      <c r="C73" s="1" t="s">
        <v>0</v>
      </c>
      <c r="W73" s="1">
        <f>MU!W63+UMKC!W43+UMSL!W41</f>
        <v>41</v>
      </c>
      <c r="X73" s="1">
        <f>MU!X63+UMKC!X43+UMSL!X41</f>
        <v>40</v>
      </c>
      <c r="Y73" s="1">
        <f>MU!Y63+UMKC!Y43+UMSL!Y41</f>
        <v>38</v>
      </c>
      <c r="Z73" s="1">
        <f>MU!Z63+UMKC!Z43+UMSL!Z41</f>
        <v>46</v>
      </c>
      <c r="AA73" s="1">
        <f>MU!AA63+UMKC!AA43+UMSL!AA41</f>
        <v>48</v>
      </c>
      <c r="AB73" s="1">
        <f>MU!AB63+UMKC!AB43+UMSL!AB41</f>
        <v>56</v>
      </c>
      <c r="AC73" s="1">
        <f>MU!AC63+UMKC!AC43+UMSL!AC41</f>
        <v>63</v>
      </c>
      <c r="AD73" s="1">
        <f>MU!AD63+UMKC!AD43+UMSL!AD41</f>
        <v>87</v>
      </c>
      <c r="AE73" s="1">
        <f>MU!AE63+UMKC!AE43+UMSL!AE41</f>
        <v>73</v>
      </c>
      <c r="AF73" s="1">
        <f>MU!AF63+UMKC!AF43+UMSL!AF41</f>
        <v>85</v>
      </c>
      <c r="AG73" s="1">
        <f>MU!AG63+UMKC!AG43+UMSL!AG41</f>
        <v>89</v>
      </c>
      <c r="AH73" s="1">
        <f>MU!AH63+UMKC!AH43+UMSL!AH41</f>
        <v>71</v>
      </c>
      <c r="AI73" s="1">
        <f>MU!AI63+UMKC!AI43+UMSL!AI41</f>
        <v>96</v>
      </c>
      <c r="AJ73" s="1">
        <f>MU!AJ63+UMKC!AJ43+UMSL!AJ41</f>
        <v>92</v>
      </c>
      <c r="AK73" s="1">
        <f>MU!AK63+UMKC!AK43+UMSL!AK41</f>
        <v>102</v>
      </c>
      <c r="AL73" s="1">
        <f>MU!AL63+UMKC!AL43+UMSL!AL41</f>
        <v>64</v>
      </c>
      <c r="AM73" s="1">
        <f>MU!AM63+UMKC!AM43+UMSL!AM41</f>
        <v>112</v>
      </c>
      <c r="AN73" s="1">
        <f>MU!AN63+UMKC!AN43+UMSL!AN41</f>
        <v>100</v>
      </c>
      <c r="AO73" s="1">
        <f>MU!AO63+UMKC!AO43+UMSL!AO41</f>
        <v>99</v>
      </c>
      <c r="AP73" s="1">
        <f>MU!AP63+UMKC!AP43+UMSL!AP41</f>
        <v>98</v>
      </c>
      <c r="AQ73" s="1">
        <f>MU!AQ63+UMKC!AQ43+UMSL!AQ41</f>
        <v>120</v>
      </c>
      <c r="AR73" s="1">
        <f>MU!AR63+UMKC!AR43+UMSL!AR41</f>
        <v>108</v>
      </c>
      <c r="AS73" s="1">
        <f>MU!AS63+UMKC!AS43+UMSL!AS41</f>
        <v>126</v>
      </c>
      <c r="AT73" s="1">
        <f>MU!AT63+UMKC!AT43+UMSL!AT41</f>
        <v>131</v>
      </c>
      <c r="AU73" s="1">
        <f>MU!AU63+UMKC!AU43+UMSL!AU41</f>
        <v>151</v>
      </c>
      <c r="AV73" s="1">
        <f>MU!AV63+UMKC!AV43+UMSL!AV41</f>
        <v>139</v>
      </c>
      <c r="AW73" s="1">
        <f>MU!AW63+UMKC!AW43+UMSL!AW41</f>
        <v>168</v>
      </c>
      <c r="AX73" s="1">
        <f>MU!AX63+UMKC!AX43+UMSL!AX41</f>
        <v>141</v>
      </c>
      <c r="AY73" s="1">
        <f>MU!AY63+UMKC!AY43+UMSL!AY41</f>
        <v>164</v>
      </c>
      <c r="AZ73" s="1">
        <f>MU!AZ63+UMKC!AZ43+UMSL!AZ41</f>
        <v>131</v>
      </c>
      <c r="BA73" s="1">
        <f>MU!BA63+UMKC!BA43+UMSL!BA41</f>
        <v>127</v>
      </c>
      <c r="BB73" s="1">
        <f>MU!BB63+UMKC!BB43+UMSL!BB41</f>
        <v>141</v>
      </c>
      <c r="BC73" s="1">
        <f>MU!BC63+UMKC!BC43+UMSL!BC41</f>
        <v>104</v>
      </c>
      <c r="BD73" s="1">
        <f>MU!BD63+UMKC!BD43+UMSL!BD41</f>
        <v>109</v>
      </c>
      <c r="BE73" s="1">
        <f>MU!BE63+UMKC!BE43+UMSL!BE41</f>
        <v>98</v>
      </c>
      <c r="BF73" s="1">
        <f>MU!BF63+UMKC!BF43+UMSL!BF41</f>
        <v>68</v>
      </c>
      <c r="BG73" s="1">
        <f>MU!BG63+UMKC!BG43+UMSL!BG41</f>
        <v>89</v>
      </c>
      <c r="BH73" s="1">
        <f>MU!BH63+UMKC!BH43+UMSL!BH41</f>
        <v>86</v>
      </c>
      <c r="BI73" s="1">
        <f>MU!BI63+UMKC!BI43+UMSL!BI41</f>
        <v>82</v>
      </c>
      <c r="BJ73" s="6"/>
    </row>
    <row r="74" spans="1:62" ht="13.5" customHeight="1" x14ac:dyDescent="0.2">
      <c r="A74" s="5"/>
      <c r="C74" s="1" t="s">
        <v>5</v>
      </c>
      <c r="W74" s="1">
        <f>MU!W64+UMKC!W44</f>
        <v>5</v>
      </c>
      <c r="X74" s="1">
        <f>MU!X64+UMKC!X44</f>
        <v>5</v>
      </c>
      <c r="Y74" s="1">
        <f>MU!Y64+UMKC!Y44</f>
        <v>10</v>
      </c>
      <c r="Z74" s="1">
        <f>MU!Z64+UMKC!Z44</f>
        <v>10</v>
      </c>
      <c r="AA74" s="1">
        <f>MU!AA64+UMKC!AA44</f>
        <v>11</v>
      </c>
      <c r="AB74" s="1">
        <f>MU!AB64+UMKC!AB44</f>
        <v>17</v>
      </c>
      <c r="AC74" s="1">
        <f>MU!AC64+UMKC!AC44</f>
        <v>15</v>
      </c>
      <c r="AD74" s="1">
        <f>MU!AD64+UMKC!AD44</f>
        <v>11</v>
      </c>
      <c r="AE74" s="1">
        <f>MU!AE64+UMKC!AE44</f>
        <v>21</v>
      </c>
      <c r="AF74" s="1">
        <f>MU!AF64+UMKC!AF44</f>
        <v>15</v>
      </c>
      <c r="AG74" s="1">
        <f>MU!AG64+UMKC!AG44</f>
        <v>21</v>
      </c>
      <c r="AH74" s="1">
        <f>MU!AH64+UMKC!AH44</f>
        <v>13</v>
      </c>
      <c r="AI74" s="1">
        <f>MU!AI64+UMKC!AI44</f>
        <v>20</v>
      </c>
      <c r="AJ74" s="1">
        <f>MU!AJ64+UMKC!AJ44</f>
        <v>13</v>
      </c>
      <c r="AK74" s="1">
        <f>MU!AK64+UMKC!AK44</f>
        <v>21</v>
      </c>
      <c r="AL74" s="1">
        <f>MU!AL64+UMKC!AL44</f>
        <v>16</v>
      </c>
      <c r="AM74" s="1">
        <f>MU!AM64+UMKC!AM44</f>
        <v>15</v>
      </c>
      <c r="AN74" s="1">
        <f>MU!AN64+UMKC!AN44</f>
        <v>15</v>
      </c>
      <c r="AO74" s="1">
        <f>MU!AO64+UMKC!AO44</f>
        <v>17</v>
      </c>
      <c r="AP74" s="1">
        <f>MU!AP64+UMKC!AP44</f>
        <v>31</v>
      </c>
      <c r="AQ74" s="1">
        <f>MU!AQ64+UMKC!AQ44</f>
        <v>27</v>
      </c>
      <c r="AR74" s="1">
        <f>MU!AR64+UMKC!AR44</f>
        <v>26</v>
      </c>
      <c r="AS74" s="1">
        <f>MU!AS64+UMKC!AS44</f>
        <v>21</v>
      </c>
      <c r="AT74" s="1">
        <f>MU!AT64+UMKC!AT44</f>
        <v>24</v>
      </c>
      <c r="AU74" s="1">
        <f>MU!AU64+UMKC!AU44</f>
        <v>30</v>
      </c>
      <c r="AV74" s="1">
        <f>MU!AV64+UMKC!AV44</f>
        <v>33</v>
      </c>
      <c r="AW74" s="1">
        <f>MU!AW64+UMKC!AW44</f>
        <v>20</v>
      </c>
      <c r="AX74" s="1">
        <f>MU!AX64+UMKC!AX44</f>
        <v>25</v>
      </c>
      <c r="AY74" s="1">
        <f>MU!AY64+UMKC!AY44</f>
        <v>22</v>
      </c>
      <c r="AZ74" s="1">
        <f>MU!AZ64+UMKC!AZ44</f>
        <v>19</v>
      </c>
      <c r="BA74" s="1">
        <f>MU!BA64+UMKC!BA44</f>
        <v>20</v>
      </c>
      <c r="BB74" s="1">
        <f>MU!BB64+UMKC!BB44</f>
        <v>19</v>
      </c>
      <c r="BC74" s="1">
        <f>MU!BC64+UMKC!BC44</f>
        <v>20</v>
      </c>
      <c r="BD74" s="1">
        <f>MU!BD64+UMKC!BD44</f>
        <v>11</v>
      </c>
      <c r="BE74" s="1">
        <f>MU!BE64+UMKC!BE44</f>
        <v>17</v>
      </c>
      <c r="BF74" s="1">
        <f>MU!BF64+UMKC!BF44</f>
        <v>7</v>
      </c>
      <c r="BG74" s="1">
        <f>MU!BG64+UMKC!BG44</f>
        <v>18</v>
      </c>
      <c r="BH74" s="1">
        <f>MU!BH64+UMKC!BH44</f>
        <v>17</v>
      </c>
      <c r="BI74" s="1">
        <f>MU!BI64+UMKC!BI44</f>
        <v>14</v>
      </c>
      <c r="BJ74" s="6"/>
    </row>
    <row r="75" spans="1:62" ht="13.5" customHeight="1" x14ac:dyDescent="0.2">
      <c r="A75" s="5"/>
      <c r="C75" s="1" t="s">
        <v>7</v>
      </c>
      <c r="W75" s="1">
        <f>MU!W65</f>
        <v>0</v>
      </c>
      <c r="X75" s="1">
        <f>MU!X65</f>
        <v>3</v>
      </c>
      <c r="Y75" s="1">
        <f>MU!Y65</f>
        <v>0</v>
      </c>
      <c r="Z75" s="1">
        <f>MU!Z65</f>
        <v>1</v>
      </c>
      <c r="AA75" s="1">
        <f>MU!AA65</f>
        <v>0</v>
      </c>
      <c r="AB75" s="1">
        <f>MU!AB65</f>
        <v>1</v>
      </c>
      <c r="AC75" s="1">
        <f>MU!AC65</f>
        <v>1</v>
      </c>
      <c r="AD75" s="1">
        <f>MU!AD65</f>
        <v>4</v>
      </c>
      <c r="AE75" s="1">
        <f>MU!AE65</f>
        <v>0</v>
      </c>
      <c r="AF75" s="1">
        <f>MU!AF65</f>
        <v>0</v>
      </c>
      <c r="AG75" s="1">
        <f>MU!AG65</f>
        <v>2</v>
      </c>
      <c r="AH75" s="1">
        <f>MU!AH65</f>
        <v>4</v>
      </c>
      <c r="AI75" s="1">
        <f>MU!AI65</f>
        <v>1</v>
      </c>
      <c r="AJ75" s="1">
        <f>MU!AJ65</f>
        <v>6</v>
      </c>
      <c r="AK75" s="1">
        <f>MU!AK65</f>
        <v>4</v>
      </c>
      <c r="AL75" s="1">
        <f>MU!AL65</f>
        <v>3</v>
      </c>
      <c r="AM75" s="1">
        <f>MU!AM65</f>
        <v>4</v>
      </c>
      <c r="AN75" s="1">
        <f>MU!AN65</f>
        <v>7</v>
      </c>
      <c r="AO75" s="1">
        <f>MU!AO65</f>
        <v>3</v>
      </c>
      <c r="AP75" s="1">
        <f>MU!AP65</f>
        <v>2</v>
      </c>
      <c r="AQ75" s="1">
        <f>MU!AQ65</f>
        <v>4</v>
      </c>
      <c r="AR75" s="1">
        <f>MU!AR65</f>
        <v>2</v>
      </c>
      <c r="AS75" s="1">
        <f>MU!AS65</f>
        <v>0</v>
      </c>
      <c r="AT75" s="1">
        <f>MU!AT65</f>
        <v>3</v>
      </c>
      <c r="AU75" s="1">
        <f>MU!AU65</f>
        <v>4</v>
      </c>
      <c r="AV75" s="1">
        <f>MU!AV65</f>
        <v>2</v>
      </c>
      <c r="AW75" s="1">
        <f>MU!AW65</f>
        <v>2</v>
      </c>
      <c r="AX75" s="1">
        <f>MU!AX65</f>
        <v>3</v>
      </c>
      <c r="AY75" s="1">
        <f>MU!AY65</f>
        <v>7</v>
      </c>
      <c r="AZ75" s="1">
        <f>MU!AZ65</f>
        <v>4</v>
      </c>
      <c r="BA75" s="1">
        <f>MU!BA65</f>
        <v>2</v>
      </c>
      <c r="BB75" s="1">
        <f>MU!BB65</f>
        <v>3</v>
      </c>
      <c r="BC75" s="1">
        <f>MU!BC65</f>
        <v>9</v>
      </c>
      <c r="BD75" s="1">
        <f>MU!BD65</f>
        <v>2</v>
      </c>
      <c r="BE75" s="1">
        <f>MU!BE65</f>
        <v>5</v>
      </c>
      <c r="BF75" s="1">
        <f>MU!BF65</f>
        <v>3</v>
      </c>
      <c r="BG75" s="1">
        <f>MU!BG65</f>
        <v>3</v>
      </c>
      <c r="BH75" s="1">
        <f>MU!BH65</f>
        <v>3</v>
      </c>
      <c r="BI75" s="1">
        <f>MU!BI65</f>
        <v>5</v>
      </c>
      <c r="BJ75" s="6"/>
    </row>
    <row r="76" spans="1:62" ht="13.5" customHeight="1" x14ac:dyDescent="0.2">
      <c r="A76" s="5"/>
      <c r="W76" s="9">
        <f t="shared" ref="W76:AA76" si="59">SUM(W73:W75)</f>
        <v>46</v>
      </c>
      <c r="X76" s="9">
        <f t="shared" si="59"/>
        <v>48</v>
      </c>
      <c r="Y76" s="9">
        <f t="shared" si="59"/>
        <v>48</v>
      </c>
      <c r="Z76" s="9">
        <f t="shared" si="59"/>
        <v>57</v>
      </c>
      <c r="AA76" s="9">
        <f t="shared" si="59"/>
        <v>59</v>
      </c>
      <c r="AB76" s="9">
        <f t="shared" ref="AB76:AD76" si="60">SUM(AB73:AB75)</f>
        <v>74</v>
      </c>
      <c r="AC76" s="9">
        <f t="shared" si="60"/>
        <v>79</v>
      </c>
      <c r="AD76" s="9">
        <f t="shared" si="60"/>
        <v>102</v>
      </c>
      <c r="AE76" s="9">
        <f t="shared" ref="AE76:AG76" si="61">SUM(AE73:AE75)</f>
        <v>94</v>
      </c>
      <c r="AF76" s="9">
        <f t="shared" si="61"/>
        <v>100</v>
      </c>
      <c r="AG76" s="9">
        <f t="shared" si="61"/>
        <v>112</v>
      </c>
      <c r="AH76" s="9">
        <f t="shared" ref="AH76:AV76" si="62">SUM(AH73:AH75)</f>
        <v>88</v>
      </c>
      <c r="AI76" s="9">
        <f t="shared" si="62"/>
        <v>117</v>
      </c>
      <c r="AJ76" s="9">
        <f t="shared" si="62"/>
        <v>111</v>
      </c>
      <c r="AK76" s="9">
        <f t="shared" si="62"/>
        <v>127</v>
      </c>
      <c r="AL76" s="9">
        <f t="shared" si="62"/>
        <v>83</v>
      </c>
      <c r="AM76" s="9">
        <f t="shared" si="62"/>
        <v>131</v>
      </c>
      <c r="AN76" s="9">
        <f t="shared" si="62"/>
        <v>122</v>
      </c>
      <c r="AO76" s="9">
        <f t="shared" si="62"/>
        <v>119</v>
      </c>
      <c r="AP76" s="9">
        <f t="shared" si="62"/>
        <v>131</v>
      </c>
      <c r="AQ76" s="9">
        <f t="shared" si="62"/>
        <v>151</v>
      </c>
      <c r="AR76" s="9">
        <f t="shared" si="62"/>
        <v>136</v>
      </c>
      <c r="AS76" s="9">
        <f t="shared" si="62"/>
        <v>147</v>
      </c>
      <c r="AT76" s="9">
        <f t="shared" si="62"/>
        <v>158</v>
      </c>
      <c r="AU76" s="9">
        <f t="shared" si="62"/>
        <v>185</v>
      </c>
      <c r="AV76" s="9">
        <f t="shared" si="62"/>
        <v>174</v>
      </c>
      <c r="AW76" s="9">
        <f t="shared" ref="AW76:BB76" si="63">SUM(AW73:AW75)</f>
        <v>190</v>
      </c>
      <c r="AX76" s="9">
        <f t="shared" si="63"/>
        <v>169</v>
      </c>
      <c r="AY76" s="9">
        <f t="shared" si="63"/>
        <v>193</v>
      </c>
      <c r="AZ76" s="9">
        <f t="shared" si="63"/>
        <v>154</v>
      </c>
      <c r="BA76" s="9">
        <f t="shared" si="63"/>
        <v>149</v>
      </c>
      <c r="BB76" s="9">
        <f t="shared" si="63"/>
        <v>163</v>
      </c>
      <c r="BC76" s="9">
        <f t="shared" ref="BC76" si="64">SUM(BC73:BC75)</f>
        <v>133</v>
      </c>
      <c r="BD76" s="9">
        <f t="shared" ref="BD76:BE76" si="65">SUM(BD73:BD75)</f>
        <v>122</v>
      </c>
      <c r="BE76" s="9">
        <f t="shared" si="65"/>
        <v>120</v>
      </c>
      <c r="BF76" s="9">
        <f t="shared" ref="BF76:BG76" si="66">SUM(BF73:BF75)</f>
        <v>78</v>
      </c>
      <c r="BG76" s="9">
        <f t="shared" si="66"/>
        <v>110</v>
      </c>
      <c r="BH76" s="9">
        <f t="shared" ref="BH76:BI76" si="67">SUM(BH73:BH75)</f>
        <v>106</v>
      </c>
      <c r="BI76" s="9">
        <f t="shared" si="67"/>
        <v>101</v>
      </c>
      <c r="BJ76" s="6"/>
    </row>
    <row r="77" spans="1:62" ht="13.5" customHeight="1" x14ac:dyDescent="0.2">
      <c r="A77" s="5"/>
      <c r="B77" s="8" t="s">
        <v>86</v>
      </c>
      <c r="BJ77" s="6"/>
    </row>
    <row r="78" spans="1:62" ht="13.5" customHeight="1" x14ac:dyDescent="0.2">
      <c r="A78" s="5"/>
      <c r="B78" s="8"/>
      <c r="C78" s="1" t="s">
        <v>10</v>
      </c>
      <c r="BG78" s="1">
        <f>MU!BG68</f>
        <v>16</v>
      </c>
      <c r="BH78" s="1">
        <f>MU!BH68</f>
        <v>31</v>
      </c>
      <c r="BI78" s="1">
        <f>MU!BI68</f>
        <v>22</v>
      </c>
      <c r="BJ78" s="6"/>
    </row>
    <row r="79" spans="1:62" ht="13.5" customHeight="1" x14ac:dyDescent="0.2">
      <c r="A79" s="5"/>
      <c r="C79" s="1" t="s">
        <v>0</v>
      </c>
      <c r="W79" s="1">
        <f>MU!W69</f>
        <v>160</v>
      </c>
      <c r="X79" s="1">
        <f>MU!X69</f>
        <v>178</v>
      </c>
      <c r="Y79" s="1">
        <f>MU!Y69</f>
        <v>191</v>
      </c>
      <c r="Z79" s="1">
        <f>MU!Z69</f>
        <v>185</v>
      </c>
      <c r="AA79" s="1">
        <f>MU!AA69</f>
        <v>177</v>
      </c>
      <c r="AB79" s="1">
        <f>MU!AB69</f>
        <v>200</v>
      </c>
      <c r="AC79" s="1">
        <f>MU!AC69</f>
        <v>232</v>
      </c>
      <c r="AD79" s="1">
        <f>MU!AD69</f>
        <v>244</v>
      </c>
      <c r="AE79" s="1">
        <f>MU!AE69</f>
        <v>253</v>
      </c>
      <c r="AF79" s="1">
        <f>MU!AF69</f>
        <v>200</v>
      </c>
      <c r="AG79" s="1">
        <f>MU!AG69</f>
        <v>189</v>
      </c>
      <c r="AH79" s="1">
        <f>MU!AH69</f>
        <v>190</v>
      </c>
      <c r="AI79" s="1">
        <f>MU!AI69</f>
        <v>228</v>
      </c>
      <c r="AJ79" s="1">
        <f>MU!AJ69</f>
        <v>262</v>
      </c>
      <c r="AK79" s="1">
        <f>MU!AK69</f>
        <v>284</v>
      </c>
      <c r="AL79" s="1">
        <f>MU!AL69</f>
        <v>237</v>
      </c>
      <c r="AM79" s="1">
        <f>MU!AM69</f>
        <v>228</v>
      </c>
      <c r="AN79" s="1">
        <f>MU!AN69</f>
        <v>233</v>
      </c>
      <c r="AO79" s="1">
        <f>MU!AO69</f>
        <v>263</v>
      </c>
      <c r="AP79" s="1">
        <f>MU!AP69</f>
        <v>250</v>
      </c>
      <c r="AQ79" s="1">
        <f>MU!AQ69</f>
        <v>234</v>
      </c>
      <c r="AR79" s="1">
        <f>MU!AR69</f>
        <v>278</v>
      </c>
      <c r="AS79" s="1">
        <f>MU!AS69</f>
        <v>298</v>
      </c>
      <c r="AT79" s="1">
        <f>MU!AT69</f>
        <v>274</v>
      </c>
      <c r="AU79" s="1">
        <f>MU!AU69</f>
        <v>275</v>
      </c>
      <c r="AV79" s="1">
        <f>MU!AV69</f>
        <v>279</v>
      </c>
      <c r="AW79" s="1">
        <f>MU!AW69</f>
        <v>309</v>
      </c>
      <c r="AX79" s="1">
        <f>MU!AX69</f>
        <v>318</v>
      </c>
      <c r="AY79" s="1">
        <f>MU!AY69</f>
        <v>269</v>
      </c>
      <c r="AZ79" s="1">
        <f>MU!AZ69</f>
        <v>282</v>
      </c>
      <c r="BA79" s="1">
        <f>MU!BA69</f>
        <v>336</v>
      </c>
      <c r="BB79" s="1">
        <f>MU!BB69</f>
        <v>323</v>
      </c>
      <c r="BC79" s="1">
        <f>MU!BC69</f>
        <v>312</v>
      </c>
      <c r="BD79" s="1">
        <f>MU!BD69</f>
        <v>193</v>
      </c>
      <c r="BE79" s="1">
        <f>MU!BE69</f>
        <v>112</v>
      </c>
      <c r="BF79" s="1">
        <f>MU!BF69</f>
        <v>82</v>
      </c>
      <c r="BG79" s="1">
        <f>MU!BG69</f>
        <v>97</v>
      </c>
      <c r="BH79" s="1">
        <f>MU!BH69</f>
        <v>46</v>
      </c>
      <c r="BI79" s="1">
        <f>MU!BI69</f>
        <v>27</v>
      </c>
      <c r="BJ79" s="6"/>
    </row>
    <row r="80" spans="1:62" ht="13.5" customHeight="1" x14ac:dyDescent="0.2">
      <c r="A80" s="5"/>
      <c r="C80" s="1" t="s">
        <v>9</v>
      </c>
      <c r="AO80" s="1">
        <f>MU!AO70</f>
        <v>0</v>
      </c>
      <c r="AP80" s="1">
        <f>MU!AP70</f>
        <v>1</v>
      </c>
      <c r="AQ80" s="1">
        <f>MU!AQ70</f>
        <v>0</v>
      </c>
      <c r="AR80" s="1">
        <f>MU!AR70</f>
        <v>3</v>
      </c>
      <c r="AS80" s="1">
        <f>MU!AS70</f>
        <v>0</v>
      </c>
      <c r="AT80" s="1">
        <f>MU!AT70</f>
        <v>0</v>
      </c>
      <c r="AU80" s="1">
        <f>MU!AU70</f>
        <v>3</v>
      </c>
      <c r="AV80" s="1">
        <f>MU!AV70</f>
        <v>2</v>
      </c>
      <c r="AW80" s="1">
        <f>MU!AW70</f>
        <v>1</v>
      </c>
      <c r="AX80" s="1">
        <f>MU!AX70</f>
        <v>3</v>
      </c>
      <c r="AY80" s="1">
        <f>MU!AY70</f>
        <v>5</v>
      </c>
      <c r="AZ80" s="1">
        <f>MU!AZ70</f>
        <v>1</v>
      </c>
      <c r="BA80" s="1">
        <f>MU!BA70</f>
        <v>2</v>
      </c>
      <c r="BB80" s="1">
        <f>MU!BB70</f>
        <v>4</v>
      </c>
      <c r="BC80" s="1">
        <f>MU!BC70</f>
        <v>2</v>
      </c>
      <c r="BD80" s="1">
        <f>MU!BD70</f>
        <v>3</v>
      </c>
      <c r="BE80" s="1">
        <f>MU!BE70</f>
        <v>2</v>
      </c>
      <c r="BF80" s="1">
        <f>MU!BF70</f>
        <v>1</v>
      </c>
      <c r="BG80" s="1">
        <f>MU!BG70</f>
        <v>1</v>
      </c>
      <c r="BH80" s="1">
        <f>MU!BH70</f>
        <v>1</v>
      </c>
      <c r="BI80" s="1">
        <f>MU!BI70</f>
        <v>2</v>
      </c>
      <c r="BJ80" s="6"/>
    </row>
    <row r="81" spans="1:62" ht="13.5" customHeight="1" x14ac:dyDescent="0.2">
      <c r="A81" s="5"/>
      <c r="C81" s="1" t="s">
        <v>5</v>
      </c>
      <c r="W81" s="1">
        <f>MU!W71</f>
        <v>10</v>
      </c>
      <c r="X81" s="1">
        <f>MU!X71</f>
        <v>10</v>
      </c>
      <c r="Y81" s="1">
        <f>MU!Y71</f>
        <v>17</v>
      </c>
      <c r="Z81" s="1">
        <f>MU!Z71</f>
        <v>8</v>
      </c>
      <c r="AA81" s="1">
        <f>MU!AA71</f>
        <v>15</v>
      </c>
      <c r="AB81" s="1">
        <f>MU!AB71</f>
        <v>16</v>
      </c>
      <c r="AC81" s="1">
        <f>MU!AC71</f>
        <v>30</v>
      </c>
      <c r="AD81" s="1">
        <f>MU!AD71</f>
        <v>24</v>
      </c>
      <c r="AE81" s="1">
        <f>MU!AE71</f>
        <v>21</v>
      </c>
      <c r="AF81" s="1">
        <f>MU!AF71</f>
        <v>17</v>
      </c>
      <c r="AG81" s="1">
        <f>MU!AG71</f>
        <v>20</v>
      </c>
      <c r="AH81" s="1">
        <f>MU!AH71</f>
        <v>18</v>
      </c>
      <c r="AI81" s="1">
        <f>MU!AI71</f>
        <v>16</v>
      </c>
      <c r="AJ81" s="1">
        <f>MU!AJ71</f>
        <v>15</v>
      </c>
      <c r="AK81" s="1">
        <f>MU!AK71</f>
        <v>14</v>
      </c>
      <c r="AL81" s="1">
        <f>MU!AL71</f>
        <v>23</v>
      </c>
      <c r="AM81" s="1">
        <f>MU!AM71</f>
        <v>14</v>
      </c>
      <c r="AN81" s="1">
        <f>MU!AN71</f>
        <v>13</v>
      </c>
      <c r="AO81" s="1">
        <f>MU!AO71</f>
        <v>29</v>
      </c>
      <c r="AP81" s="1">
        <f>MU!AP71</f>
        <v>23</v>
      </c>
      <c r="AQ81" s="1">
        <f>MU!AQ71</f>
        <v>13</v>
      </c>
      <c r="AR81" s="1">
        <f>MU!AR71</f>
        <v>16</v>
      </c>
      <c r="AS81" s="1">
        <f>MU!AS71</f>
        <v>29</v>
      </c>
      <c r="AT81" s="1">
        <f>MU!AT71</f>
        <v>16</v>
      </c>
      <c r="AU81" s="1">
        <f>MU!AU71</f>
        <v>27</v>
      </c>
      <c r="AV81" s="1">
        <f>MU!AV71</f>
        <v>30</v>
      </c>
      <c r="AW81" s="1">
        <f>MU!AW71</f>
        <v>22</v>
      </c>
      <c r="AX81" s="1">
        <f>MU!AX71</f>
        <v>23</v>
      </c>
      <c r="AY81" s="1">
        <f>MU!AY71</f>
        <v>36</v>
      </c>
      <c r="AZ81" s="1">
        <f>MU!AZ71</f>
        <v>38</v>
      </c>
      <c r="BA81" s="1">
        <f>MU!BA71</f>
        <v>32</v>
      </c>
      <c r="BB81" s="1">
        <f>MU!BB71</f>
        <v>29</v>
      </c>
      <c r="BC81" s="1">
        <f>MU!BC71</f>
        <v>25</v>
      </c>
      <c r="BD81" s="1">
        <f>MU!BD71</f>
        <v>29</v>
      </c>
      <c r="BE81" s="1">
        <f>MU!BE71</f>
        <v>24</v>
      </c>
      <c r="BF81" s="1">
        <f>MU!BF71</f>
        <v>13</v>
      </c>
      <c r="BG81" s="1">
        <f>MU!BG71</f>
        <v>17</v>
      </c>
      <c r="BH81" s="1">
        <f>MU!BH71</f>
        <v>20</v>
      </c>
      <c r="BI81" s="1">
        <f>MU!BI71</f>
        <v>16</v>
      </c>
      <c r="BJ81" s="6"/>
    </row>
    <row r="82" spans="1:62" ht="13.5" customHeight="1" x14ac:dyDescent="0.2">
      <c r="A82" s="5"/>
      <c r="C82" s="1" t="s">
        <v>7</v>
      </c>
      <c r="W82" s="1">
        <f>MU!W72</f>
        <v>6</v>
      </c>
      <c r="X82" s="1">
        <f>MU!X72</f>
        <v>9</v>
      </c>
      <c r="Y82" s="1">
        <f>MU!Y72</f>
        <v>3</v>
      </c>
      <c r="Z82" s="1">
        <f>MU!Z72</f>
        <v>1</v>
      </c>
      <c r="AA82" s="1">
        <f>MU!AA72</f>
        <v>4</v>
      </c>
      <c r="AB82" s="1">
        <f>MU!AB72</f>
        <v>1</v>
      </c>
      <c r="AC82" s="1">
        <f>MU!AC72</f>
        <v>8</v>
      </c>
      <c r="AD82" s="1">
        <f>MU!AD72</f>
        <v>5</v>
      </c>
      <c r="AE82" s="1">
        <f>MU!AE72</f>
        <v>3</v>
      </c>
      <c r="AF82" s="1">
        <f>MU!AF72</f>
        <v>5</v>
      </c>
      <c r="AG82" s="1">
        <f>MU!AG72</f>
        <v>6</v>
      </c>
      <c r="AH82" s="1">
        <f>MU!AH72</f>
        <v>3</v>
      </c>
      <c r="AI82" s="1">
        <f>MU!AI72</f>
        <v>6</v>
      </c>
      <c r="AJ82" s="1">
        <f>MU!AJ72</f>
        <v>4</v>
      </c>
      <c r="AK82" s="1">
        <f>MU!AK72</f>
        <v>11</v>
      </c>
      <c r="AL82" s="1">
        <f>MU!AL72</f>
        <v>5</v>
      </c>
      <c r="AM82" s="1">
        <f>MU!AM72</f>
        <v>10</v>
      </c>
      <c r="AN82" s="1">
        <f>MU!AN72</f>
        <v>6</v>
      </c>
      <c r="AO82" s="1">
        <f>MU!AO72</f>
        <v>3</v>
      </c>
      <c r="AP82" s="1">
        <f>MU!AP72</f>
        <v>4</v>
      </c>
      <c r="AQ82" s="1">
        <f>MU!AQ72</f>
        <v>5</v>
      </c>
      <c r="AR82" s="1">
        <f>MU!AR72</f>
        <v>4</v>
      </c>
      <c r="AS82" s="1">
        <f>MU!AS72</f>
        <v>8</v>
      </c>
      <c r="AT82" s="1">
        <f>MU!AT72</f>
        <v>7</v>
      </c>
      <c r="AU82" s="1">
        <f>MU!AU72</f>
        <v>8</v>
      </c>
      <c r="AV82" s="1">
        <f>MU!AV72</f>
        <v>7</v>
      </c>
      <c r="AW82" s="1">
        <f>MU!AW72</f>
        <v>9</v>
      </c>
      <c r="AX82" s="1">
        <f>MU!AX72</f>
        <v>11</v>
      </c>
      <c r="AY82" s="1">
        <f>MU!AY72</f>
        <v>17</v>
      </c>
      <c r="AZ82" s="1">
        <f>MU!AZ72</f>
        <v>8</v>
      </c>
      <c r="BA82" s="1">
        <f>MU!BA72</f>
        <v>11</v>
      </c>
      <c r="BB82" s="1">
        <f>MU!BB72</f>
        <v>12</v>
      </c>
      <c r="BC82" s="1">
        <f>MU!BC72</f>
        <v>13</v>
      </c>
      <c r="BD82" s="1">
        <f>MU!BD72</f>
        <v>14</v>
      </c>
      <c r="BE82" s="1">
        <f>MU!BE72</f>
        <v>8</v>
      </c>
      <c r="BF82" s="1">
        <f>MU!BF72</f>
        <v>6</v>
      </c>
      <c r="BG82" s="1">
        <f>MU!BG72</f>
        <v>11</v>
      </c>
      <c r="BH82" s="1">
        <f>MU!BH72</f>
        <v>12</v>
      </c>
      <c r="BI82" s="1">
        <f>MU!BI72</f>
        <v>8</v>
      </c>
      <c r="BJ82" s="6"/>
    </row>
    <row r="83" spans="1:62" ht="13.5" customHeight="1" x14ac:dyDescent="0.2">
      <c r="A83" s="5"/>
      <c r="W83" s="9">
        <f t="shared" ref="W83:AA83" si="68">SUM(W79:W82)</f>
        <v>176</v>
      </c>
      <c r="X83" s="9">
        <f t="shared" si="68"/>
        <v>197</v>
      </c>
      <c r="Y83" s="9">
        <f t="shared" si="68"/>
        <v>211</v>
      </c>
      <c r="Z83" s="9">
        <f t="shared" si="68"/>
        <v>194</v>
      </c>
      <c r="AA83" s="9">
        <f t="shared" si="68"/>
        <v>196</v>
      </c>
      <c r="AB83" s="9">
        <f t="shared" ref="AB83:AD83" si="69">SUM(AB79:AB82)</f>
        <v>217</v>
      </c>
      <c r="AC83" s="9">
        <f t="shared" si="69"/>
        <v>270</v>
      </c>
      <c r="AD83" s="9">
        <f t="shared" si="69"/>
        <v>273</v>
      </c>
      <c r="AE83" s="9">
        <f t="shared" ref="AE83:AG83" si="70">SUM(AE79:AE82)</f>
        <v>277</v>
      </c>
      <c r="AF83" s="9">
        <f t="shared" si="70"/>
        <v>222</v>
      </c>
      <c r="AG83" s="9">
        <f t="shared" si="70"/>
        <v>215</v>
      </c>
      <c r="AH83" s="9">
        <f t="shared" ref="AH83:AW83" si="71">SUM(AH79:AH82)</f>
        <v>211</v>
      </c>
      <c r="AI83" s="9">
        <f t="shared" si="71"/>
        <v>250</v>
      </c>
      <c r="AJ83" s="9">
        <f t="shared" si="71"/>
        <v>281</v>
      </c>
      <c r="AK83" s="9">
        <f t="shared" si="71"/>
        <v>309</v>
      </c>
      <c r="AL83" s="9">
        <f t="shared" si="71"/>
        <v>265</v>
      </c>
      <c r="AM83" s="9">
        <f t="shared" si="71"/>
        <v>252</v>
      </c>
      <c r="AN83" s="9">
        <f t="shared" si="71"/>
        <v>252</v>
      </c>
      <c r="AO83" s="9">
        <f t="shared" si="71"/>
        <v>295</v>
      </c>
      <c r="AP83" s="9">
        <f t="shared" si="71"/>
        <v>278</v>
      </c>
      <c r="AQ83" s="9">
        <f t="shared" si="71"/>
        <v>252</v>
      </c>
      <c r="AR83" s="9">
        <f t="shared" si="71"/>
        <v>301</v>
      </c>
      <c r="AS83" s="9">
        <f t="shared" si="71"/>
        <v>335</v>
      </c>
      <c r="AT83" s="9">
        <f t="shared" si="71"/>
        <v>297</v>
      </c>
      <c r="AU83" s="9">
        <f t="shared" si="71"/>
        <v>313</v>
      </c>
      <c r="AV83" s="9">
        <f t="shared" si="71"/>
        <v>318</v>
      </c>
      <c r="AW83" s="9">
        <f t="shared" si="71"/>
        <v>341</v>
      </c>
      <c r="AX83" s="9">
        <f t="shared" ref="AX83:AY83" si="72">SUM(AX79:AX82)</f>
        <v>355</v>
      </c>
      <c r="AY83" s="9">
        <f t="shared" si="72"/>
        <v>327</v>
      </c>
      <c r="AZ83" s="9">
        <f t="shared" ref="AZ83:BA83" si="73">SUM(AZ79:AZ82)</f>
        <v>329</v>
      </c>
      <c r="BA83" s="9">
        <f t="shared" si="73"/>
        <v>381</v>
      </c>
      <c r="BB83" s="9">
        <f t="shared" ref="BB83:BC83" si="74">SUM(BB79:BB82)</f>
        <v>368</v>
      </c>
      <c r="BC83" s="9">
        <f t="shared" si="74"/>
        <v>352</v>
      </c>
      <c r="BD83" s="9">
        <f t="shared" ref="BD83:BE83" si="75">SUM(BD79:BD82)</f>
        <v>239</v>
      </c>
      <c r="BE83" s="9">
        <f t="shared" si="75"/>
        <v>146</v>
      </c>
      <c r="BF83" s="9">
        <f t="shared" ref="BF83" si="76">SUM(BF79:BF82)</f>
        <v>102</v>
      </c>
      <c r="BG83" s="9">
        <f>SUM(BG78:BG82)</f>
        <v>142</v>
      </c>
      <c r="BH83" s="9">
        <f>SUM(BH78:BH82)</f>
        <v>110</v>
      </c>
      <c r="BI83" s="9">
        <f>SUM(BI78:BI82)</f>
        <v>75</v>
      </c>
      <c r="BJ83" s="6"/>
    </row>
    <row r="84" spans="1:62" ht="13.5" customHeight="1" x14ac:dyDescent="0.2">
      <c r="A84" s="5"/>
      <c r="B84" s="8" t="s">
        <v>87</v>
      </c>
      <c r="BJ84" s="6"/>
    </row>
    <row r="85" spans="1:62" ht="13.5" customHeight="1" x14ac:dyDescent="0.2">
      <c r="A85" s="5"/>
      <c r="C85" s="1" t="s">
        <v>0</v>
      </c>
      <c r="AT85" s="1">
        <f>UMKC!AT47</f>
        <v>1</v>
      </c>
      <c r="AU85" s="1">
        <f>UMKC!AU47</f>
        <v>0</v>
      </c>
      <c r="AV85" s="1">
        <f>UMKC!AV47</f>
        <v>0</v>
      </c>
      <c r="AW85" s="1">
        <f>UMKC!AW47</f>
        <v>0</v>
      </c>
      <c r="AX85" s="1">
        <f>UMKC!AX47</f>
        <v>0</v>
      </c>
      <c r="AY85" s="1">
        <f>UMKC!AY47</f>
        <v>0</v>
      </c>
      <c r="AZ85" s="1">
        <f>UMKC!AZ47</f>
        <v>0</v>
      </c>
      <c r="BA85" s="1">
        <f>UMKC!BA47</f>
        <v>0</v>
      </c>
      <c r="BE85" s="1">
        <f>UMKC!BE47</f>
        <v>1</v>
      </c>
      <c r="BJ85" s="6"/>
    </row>
    <row r="86" spans="1:62" ht="13.5" customHeight="1" x14ac:dyDescent="0.2">
      <c r="A86" s="5"/>
      <c r="C86" s="1" t="s">
        <v>9</v>
      </c>
      <c r="AL86" s="1">
        <f>MU!AL75</f>
        <v>0</v>
      </c>
      <c r="AM86" s="1">
        <f>MU!AM75</f>
        <v>33</v>
      </c>
      <c r="AN86" s="1">
        <f>MU!AN75</f>
        <v>0</v>
      </c>
      <c r="AO86" s="1">
        <f>MU!AO75</f>
        <v>1</v>
      </c>
      <c r="AP86" s="1">
        <f>MU!AP75</f>
        <v>18</v>
      </c>
      <c r="AQ86" s="1">
        <f>MU!AQ75</f>
        <v>0</v>
      </c>
      <c r="AR86" s="1">
        <f>MU!AR75</f>
        <v>21</v>
      </c>
      <c r="AS86" s="1">
        <f>MU!AS75</f>
        <v>16</v>
      </c>
      <c r="AT86" s="1">
        <f>MU!AT75</f>
        <v>37</v>
      </c>
      <c r="AU86" s="1">
        <f>MU!AU75</f>
        <v>39</v>
      </c>
      <c r="AV86" s="1">
        <f>MU!AV75</f>
        <v>26</v>
      </c>
      <c r="AW86" s="1">
        <f>MU!AW75</f>
        <v>41</v>
      </c>
      <c r="AX86" s="1">
        <f>MU!AX75</f>
        <v>25</v>
      </c>
      <c r="AY86" s="1">
        <f>MU!AY75</f>
        <v>21</v>
      </c>
      <c r="AZ86" s="1">
        <f>MU!AZ75</f>
        <v>20</v>
      </c>
      <c r="BA86" s="1">
        <f>MU!BA75</f>
        <v>16</v>
      </c>
      <c r="BB86" s="1">
        <f>MU!BB75</f>
        <v>24</v>
      </c>
      <c r="BC86" s="1">
        <f>MU!BC75</f>
        <v>14</v>
      </c>
      <c r="BD86" s="1">
        <f>MU!BD75</f>
        <v>9</v>
      </c>
      <c r="BE86" s="1">
        <f>MU!BE75</f>
        <v>9</v>
      </c>
      <c r="BF86" s="1">
        <f>MU!BF75</f>
        <v>18</v>
      </c>
      <c r="BG86" s="1">
        <f>MU!BG75</f>
        <v>25</v>
      </c>
      <c r="BH86" s="1">
        <f>MU!BH75</f>
        <v>23</v>
      </c>
      <c r="BI86" s="1">
        <f>MU!BI75</f>
        <v>23</v>
      </c>
      <c r="BJ86" s="6"/>
    </row>
    <row r="87" spans="1:62" ht="13.5" customHeight="1" x14ac:dyDescent="0.2">
      <c r="A87" s="5"/>
      <c r="C87" s="1" t="s">
        <v>5</v>
      </c>
      <c r="W87" s="1">
        <f>UMKC!W48</f>
        <v>4</v>
      </c>
      <c r="X87" s="1">
        <f>UMKC!X48</f>
        <v>8</v>
      </c>
      <c r="Y87" s="1">
        <f>UMKC!Y48</f>
        <v>2</v>
      </c>
      <c r="Z87" s="1">
        <f>UMKC!Z48</f>
        <v>10</v>
      </c>
      <c r="AA87" s="1">
        <f>UMKC!AA48</f>
        <v>5</v>
      </c>
      <c r="AB87" s="1">
        <f>UMKC!AB48</f>
        <v>7</v>
      </c>
      <c r="AC87" s="1">
        <f>UMKC!AC48</f>
        <v>9</v>
      </c>
      <c r="AD87" s="1">
        <f>UMKC!AD48</f>
        <v>11</v>
      </c>
      <c r="AE87" s="1">
        <f>UMKC!AE48</f>
        <v>14</v>
      </c>
      <c r="AF87" s="1">
        <f>UMKC!AF48</f>
        <v>24</v>
      </c>
      <c r="AG87" s="1">
        <f>UMKC!AG48</f>
        <v>26</v>
      </c>
      <c r="AH87" s="1">
        <f>UMKC!AH48</f>
        <v>25</v>
      </c>
      <c r="AI87" s="1">
        <f>MU!AI76+UMKC!AI48</f>
        <v>20</v>
      </c>
      <c r="AJ87" s="1">
        <f>MU!AJ76+UMKC!AJ48</f>
        <v>25</v>
      </c>
      <c r="AK87" s="1">
        <f>MU!AK76+UMKC!AK48</f>
        <v>13</v>
      </c>
      <c r="AL87" s="1">
        <f>MU!AL76+UMKC!AL48</f>
        <v>31</v>
      </c>
      <c r="AM87" s="1">
        <f>MU!AM76+UMKC!AM48</f>
        <v>36</v>
      </c>
      <c r="AN87" s="1">
        <f>MU!AN76+UMKC!AN48</f>
        <v>34</v>
      </c>
      <c r="AO87" s="1">
        <f>MU!AO76+UMKC!AO48</f>
        <v>25</v>
      </c>
      <c r="AP87" s="1">
        <f>MU!AP76+UMKC!AP48</f>
        <v>28</v>
      </c>
      <c r="AQ87" s="1">
        <f>MU!AQ76+UMKC!AQ48</f>
        <v>32</v>
      </c>
      <c r="AR87" s="1">
        <f>MU!AR76+UMKC!AR48</f>
        <v>37</v>
      </c>
      <c r="AS87" s="1">
        <f>MU!AS76+UMKC!AS48</f>
        <v>45</v>
      </c>
      <c r="AT87" s="1">
        <f>MU!AT76+UMKC!AT48</f>
        <v>39</v>
      </c>
      <c r="AU87" s="1">
        <f>MU!AU76+UMKC!AU48</f>
        <v>49</v>
      </c>
      <c r="AV87" s="1">
        <f>MU!AV76+UMKC!AV48</f>
        <v>26</v>
      </c>
      <c r="AW87" s="1">
        <f>MU!AW76+UMKC!AW48</f>
        <v>47</v>
      </c>
      <c r="AX87" s="1">
        <f>MU!AX76+UMKC!AX48</f>
        <v>37</v>
      </c>
      <c r="AY87" s="1">
        <f>MU!AY76+UMKC!AY48</f>
        <v>41</v>
      </c>
      <c r="AZ87" s="1">
        <f>MU!AZ76+UMKC!AZ48</f>
        <v>32</v>
      </c>
      <c r="BA87" s="1">
        <f>MU!BA76+UMKC!BA48</f>
        <v>27</v>
      </c>
      <c r="BB87" s="1">
        <f>MU!BB76+UMKC!BB48</f>
        <v>25</v>
      </c>
      <c r="BC87" s="1">
        <f>MU!BC76+UMKC!BC48</f>
        <v>25</v>
      </c>
      <c r="BD87" s="1">
        <f>MU!BD76+UMKC!BD48</f>
        <v>21</v>
      </c>
      <c r="BE87" s="1">
        <f>MU!BE76+UMKC!BE48</f>
        <v>29</v>
      </c>
      <c r="BF87" s="1">
        <f>MU!BF76+UMKC!BF48</f>
        <v>25</v>
      </c>
      <c r="BG87" s="1">
        <f>MU!BG76+UMKC!BG48</f>
        <v>15</v>
      </c>
      <c r="BH87" s="1">
        <f>MU!BH76+UMKC!BH48</f>
        <v>17</v>
      </c>
      <c r="BI87" s="1">
        <f>MU!BI76+UMKC!BI48</f>
        <v>23</v>
      </c>
      <c r="BJ87" s="6"/>
    </row>
    <row r="88" spans="1:62" ht="13.5" customHeight="1" x14ac:dyDescent="0.2">
      <c r="A88" s="5"/>
      <c r="C88" s="1" t="s">
        <v>32</v>
      </c>
      <c r="W88" s="1">
        <f>MU!W78+UMKC!W49</f>
        <v>264</v>
      </c>
      <c r="X88" s="1">
        <f>MU!X78+UMKC!X49</f>
        <v>269</v>
      </c>
      <c r="Y88" s="1">
        <f>MU!Y78+UMKC!Y49</f>
        <v>268</v>
      </c>
      <c r="Z88" s="1">
        <f>MU!Z78+UMKC!Z49</f>
        <v>287</v>
      </c>
      <c r="AA88" s="1">
        <f>MU!AA78+UMKC!AA49</f>
        <v>322</v>
      </c>
      <c r="AB88" s="1">
        <f>MU!AB78+UMKC!AB49</f>
        <v>299</v>
      </c>
      <c r="AC88" s="1">
        <f>MU!AC78+UMKC!AC49</f>
        <v>291</v>
      </c>
      <c r="AD88" s="1">
        <f>MU!AD78+UMKC!AD49</f>
        <v>258</v>
      </c>
      <c r="AE88" s="1">
        <f>MU!AE78+UMKC!AE49</f>
        <v>274</v>
      </c>
      <c r="AF88" s="1">
        <f>MU!AF78+UMKC!AF49</f>
        <v>295</v>
      </c>
      <c r="AG88" s="1">
        <f>MU!AG78+UMKC!AG49</f>
        <v>267</v>
      </c>
      <c r="AH88" s="1">
        <f>MU!AH78+UMKC!AH49</f>
        <v>262</v>
      </c>
      <c r="AI88" s="1">
        <f>MU!AI78+UMKC!AI49</f>
        <v>351</v>
      </c>
      <c r="AJ88" s="1">
        <f>MU!AJ78+UMKC!AJ49</f>
        <v>297</v>
      </c>
      <c r="AK88" s="1">
        <f>MU!AK78+UMKC!AK49</f>
        <v>303</v>
      </c>
      <c r="AL88" s="1">
        <f>MU!AL78+UMKC!AL49</f>
        <v>255</v>
      </c>
      <c r="AM88" s="1">
        <f>MU!AM78+UMKC!AM49</f>
        <v>304</v>
      </c>
      <c r="AN88" s="1">
        <f>MU!AN78+UMKC!AN49</f>
        <v>334</v>
      </c>
      <c r="AO88" s="1">
        <f>MU!AO78+UMKC!AO49</f>
        <v>291</v>
      </c>
      <c r="AP88" s="1">
        <f>MU!AP78+UMKC!AP49</f>
        <v>295</v>
      </c>
      <c r="AQ88" s="1">
        <f>MU!AQ78+UMKC!AQ49</f>
        <v>319</v>
      </c>
      <c r="AR88" s="1">
        <f>MU!AR78+UMKC!AR49</f>
        <v>298</v>
      </c>
      <c r="AS88" s="1">
        <f>MU!AS78+UMKC!AS49</f>
        <v>305</v>
      </c>
      <c r="AT88" s="1">
        <f>MU!AT78+UMKC!AT49</f>
        <v>297</v>
      </c>
      <c r="AU88" s="1">
        <f>MU!AU78+UMKC!AU49</f>
        <v>300</v>
      </c>
      <c r="AV88" s="1">
        <f>MU!AV78+UMKC!AV49</f>
        <v>292</v>
      </c>
      <c r="AW88" s="1">
        <f>MU!AW78+UMKC!AW49</f>
        <v>292</v>
      </c>
      <c r="AX88" s="1">
        <f>MU!AX78+UMKC!AX49</f>
        <v>273</v>
      </c>
      <c r="AY88" s="1">
        <f>MU!AY78+UMKC!AY49</f>
        <v>273</v>
      </c>
      <c r="AZ88" s="1">
        <f>MU!AZ78+UMKC!AZ49</f>
        <v>273</v>
      </c>
      <c r="BA88" s="1">
        <f>MU!BA78+UMKC!BA49</f>
        <v>242</v>
      </c>
      <c r="BB88" s="1">
        <f>MU!BB78+UMKC!BB49</f>
        <v>225</v>
      </c>
      <c r="BC88" s="1">
        <f>MU!BC78+UMKC!BC49</f>
        <v>230</v>
      </c>
      <c r="BD88" s="1">
        <f>MU!BD78+UMKC!BD49</f>
        <v>211</v>
      </c>
      <c r="BE88" s="1">
        <f>MU!BE78+UMKC!BE49</f>
        <v>204</v>
      </c>
      <c r="BF88" s="1">
        <f>MU!BF78+UMKC!BF49</f>
        <v>217</v>
      </c>
      <c r="BG88" s="1">
        <f>MU!BG78+UMKC!BG49</f>
        <v>249</v>
      </c>
      <c r="BH88" s="1">
        <f>MU!BH78+UMKC!BH49</f>
        <v>258</v>
      </c>
      <c r="BI88" s="1">
        <f>MU!BI78+UMKC!BI49</f>
        <v>249</v>
      </c>
      <c r="BJ88" s="6"/>
    </row>
    <row r="89" spans="1:62" ht="13.5" customHeight="1" x14ac:dyDescent="0.2">
      <c r="A89" s="5"/>
      <c r="W89" s="9">
        <f t="shared" ref="W89:AA89" si="77">SUM(W87:W88)</f>
        <v>268</v>
      </c>
      <c r="X89" s="9">
        <f t="shared" si="77"/>
        <v>277</v>
      </c>
      <c r="Y89" s="9">
        <f t="shared" si="77"/>
        <v>270</v>
      </c>
      <c r="Z89" s="9">
        <f t="shared" si="77"/>
        <v>297</v>
      </c>
      <c r="AA89" s="9">
        <f t="shared" si="77"/>
        <v>327</v>
      </c>
      <c r="AB89" s="9">
        <f t="shared" ref="AB89:AG89" si="78">SUM(AB87:AB88)</f>
        <v>306</v>
      </c>
      <c r="AC89" s="9">
        <f t="shared" si="78"/>
        <v>300</v>
      </c>
      <c r="AD89" s="9">
        <f t="shared" si="78"/>
        <v>269</v>
      </c>
      <c r="AE89" s="9">
        <f t="shared" si="78"/>
        <v>288</v>
      </c>
      <c r="AF89" s="9">
        <f t="shared" si="78"/>
        <v>319</v>
      </c>
      <c r="AG89" s="9">
        <f t="shared" si="78"/>
        <v>293</v>
      </c>
      <c r="AH89" s="9">
        <f>SUM(AH87:AH88)</f>
        <v>287</v>
      </c>
      <c r="AI89" s="9">
        <f t="shared" ref="AI89:AJ89" si="79">SUM(AI87:AI88)</f>
        <v>371</v>
      </c>
      <c r="AJ89" s="9">
        <f t="shared" si="79"/>
        <v>322</v>
      </c>
      <c r="AK89" s="9">
        <f>SUM(AK87:AK88)</f>
        <v>316</v>
      </c>
      <c r="AL89" s="9">
        <f t="shared" ref="AL89:AR89" si="80">SUM(AL86:AL88)</f>
        <v>286</v>
      </c>
      <c r="AM89" s="9">
        <f t="shared" si="80"/>
        <v>373</v>
      </c>
      <c r="AN89" s="9">
        <f t="shared" si="80"/>
        <v>368</v>
      </c>
      <c r="AO89" s="9">
        <f t="shared" si="80"/>
        <v>317</v>
      </c>
      <c r="AP89" s="9">
        <f t="shared" si="80"/>
        <v>341</v>
      </c>
      <c r="AQ89" s="9">
        <f t="shared" si="80"/>
        <v>351</v>
      </c>
      <c r="AR89" s="9">
        <f t="shared" si="80"/>
        <v>356</v>
      </c>
      <c r="AS89" s="9">
        <f>SUM(AS86:AS88)</f>
        <v>366</v>
      </c>
      <c r="AT89" s="9">
        <f t="shared" ref="AT89:AV89" si="81">SUM(AT85:AT88)</f>
        <v>374</v>
      </c>
      <c r="AU89" s="9">
        <f t="shared" si="81"/>
        <v>388</v>
      </c>
      <c r="AV89" s="9">
        <f t="shared" si="81"/>
        <v>344</v>
      </c>
      <c r="AW89" s="9">
        <f t="shared" ref="AW89:BA89" si="82">SUM(AW85:AW88)</f>
        <v>380</v>
      </c>
      <c r="AX89" s="9">
        <f t="shared" si="82"/>
        <v>335</v>
      </c>
      <c r="AY89" s="9">
        <f t="shared" si="82"/>
        <v>335</v>
      </c>
      <c r="AZ89" s="9">
        <f t="shared" si="82"/>
        <v>325</v>
      </c>
      <c r="BA89" s="9">
        <f t="shared" si="82"/>
        <v>285</v>
      </c>
      <c r="BB89" s="9">
        <f>SUM(BB86:BB88)</f>
        <v>274</v>
      </c>
      <c r="BC89" s="9">
        <f>SUM(BC86:BC88)</f>
        <v>269</v>
      </c>
      <c r="BD89" s="9">
        <f>SUM(BD86:BD88)</f>
        <v>241</v>
      </c>
      <c r="BE89" s="9">
        <f>SUM(BE85:BE88)</f>
        <v>243</v>
      </c>
      <c r="BF89" s="9">
        <f>SUM(BF86:BF88)</f>
        <v>260</v>
      </c>
      <c r="BG89" s="9">
        <f t="shared" ref="BG89:BH89" si="83">SUM(BG86:BG88)</f>
        <v>289</v>
      </c>
      <c r="BH89" s="9">
        <f t="shared" si="83"/>
        <v>298</v>
      </c>
      <c r="BI89" s="9">
        <f t="shared" ref="BI89" si="84">SUM(BI86:BI88)</f>
        <v>295</v>
      </c>
      <c r="BJ89" s="6"/>
    </row>
    <row r="90" spans="1:62" ht="13.5" customHeight="1" x14ac:dyDescent="0.2">
      <c r="A90" s="5"/>
      <c r="B90" s="8" t="s">
        <v>88</v>
      </c>
      <c r="BJ90" s="6"/>
    </row>
    <row r="91" spans="1:62" ht="13.5" customHeight="1" x14ac:dyDescent="0.2">
      <c r="A91" s="5"/>
      <c r="B91" s="8"/>
      <c r="C91" s="1" t="s">
        <v>10</v>
      </c>
      <c r="BB91" s="1">
        <f>'S&amp;T'!BB42+UMSL!BB43</f>
        <v>2</v>
      </c>
      <c r="BC91" s="1">
        <f>'S&amp;T'!BC42+UMSL!BC43</f>
        <v>1</v>
      </c>
      <c r="BD91" s="1">
        <f>'S&amp;T'!BD42+UMSL!BD43</f>
        <v>0</v>
      </c>
      <c r="BE91" s="1">
        <f>MU!BE81+'S&amp;T'!BE42+UMSL!BE43</f>
        <v>25</v>
      </c>
      <c r="BF91" s="1">
        <f>MU!BF81+'S&amp;T'!BF42+UMSL!BF43</f>
        <v>34</v>
      </c>
      <c r="BG91" s="1">
        <f>MU!BG81+'S&amp;T'!BG42+UMSL!BG43</f>
        <v>48</v>
      </c>
      <c r="BH91" s="1">
        <f>MU!BH81+'S&amp;T'!BH42+UMSL!BH43</f>
        <v>38</v>
      </c>
      <c r="BI91" s="1">
        <f>MU!BI81+'S&amp;T'!BI42+UMSL!BI43</f>
        <v>50</v>
      </c>
      <c r="BJ91" s="6"/>
    </row>
    <row r="92" spans="1:62" ht="13.5" customHeight="1" x14ac:dyDescent="0.2">
      <c r="A92" s="5"/>
      <c r="C92" s="1" t="s">
        <v>0</v>
      </c>
      <c r="W92" s="1">
        <f>MU!W82+UMKC!W52+'S&amp;T'!W43+UMSL!W44</f>
        <v>191</v>
      </c>
      <c r="X92" s="1">
        <f>MU!X82+UMKC!X52+'S&amp;T'!X43+UMSL!X44</f>
        <v>281</v>
      </c>
      <c r="Y92" s="1">
        <f>MU!Y82+UMKC!Y52+'S&amp;T'!Y43+UMSL!Y44</f>
        <v>274</v>
      </c>
      <c r="Z92" s="1">
        <f>MU!Z82+UMKC!Z52+'S&amp;T'!Z43+UMSL!Z44</f>
        <v>293</v>
      </c>
      <c r="AA92" s="1">
        <f>MU!AA82+UMKC!AA52+'S&amp;T'!AA43+UMSL!AA44</f>
        <v>330</v>
      </c>
      <c r="AB92" s="1">
        <f>MU!AB82+UMKC!AB52+'S&amp;T'!AB43+UMSL!AB44</f>
        <v>214</v>
      </c>
      <c r="AC92" s="1">
        <f>MU!AC82+UMKC!AC52+'S&amp;T'!AC43+UMSL!AC44</f>
        <v>245</v>
      </c>
      <c r="AD92" s="1">
        <f>MU!AD82+UMKC!AD52+'S&amp;T'!AD43+UMSL!AD44</f>
        <v>226</v>
      </c>
      <c r="AE92" s="1">
        <f>MU!AE82+UMKC!AE52+'S&amp;T'!AE43+UMSL!AE44</f>
        <v>202</v>
      </c>
      <c r="AF92" s="1">
        <f>MU!AF82+UMKC!AF52+'S&amp;T'!AF43+UMSL!AF44</f>
        <v>173</v>
      </c>
      <c r="AG92" s="1">
        <f>MU!AG82+UMKC!AG52+'S&amp;T'!AG43+UMSL!AG44</f>
        <v>175</v>
      </c>
      <c r="AH92" s="1">
        <f>MU!AH82+UMKC!AH52+'S&amp;T'!AH43+UMSL!AH44</f>
        <v>201</v>
      </c>
      <c r="AI92" s="1">
        <f>MU!AI82+UMKC!AI52+'S&amp;T'!AI43+UMSL!AI44</f>
        <v>209</v>
      </c>
      <c r="AJ92" s="1">
        <f>MU!AJ82+UMKC!AJ52+'S&amp;T'!AJ43+UMSL!AJ44</f>
        <v>213</v>
      </c>
      <c r="AK92" s="1">
        <f>MU!AK82+UMKC!AK52+'S&amp;T'!AK43+UMSL!AK44</f>
        <v>209</v>
      </c>
      <c r="AL92" s="1">
        <f>MU!AL82+UMKC!AL52+'S&amp;T'!AL43+UMSL!AL44</f>
        <v>221</v>
      </c>
      <c r="AM92" s="1">
        <f>MU!AM82+UMKC!AM52+'S&amp;T'!AM43+UMSL!AM44</f>
        <v>221</v>
      </c>
      <c r="AN92" s="1">
        <f>MU!AN82+UMKC!AN52+'S&amp;T'!AN43+UMSL!AN44</f>
        <v>232</v>
      </c>
      <c r="AO92" s="1">
        <f>MU!AO82+UMKC!AO52+'S&amp;T'!AO43+UMSL!AO44</f>
        <v>229</v>
      </c>
      <c r="AP92" s="1">
        <f>MU!AP82+UMKC!AP52+'S&amp;T'!AP43+UMSL!AP44</f>
        <v>207</v>
      </c>
      <c r="AQ92" s="1">
        <f>MU!AQ82+UMKC!AQ52+'S&amp;T'!AQ43+UMSL!AQ44</f>
        <v>233</v>
      </c>
      <c r="AR92" s="1">
        <f>MU!AR82+UMKC!AR52+'S&amp;T'!AR43+UMSL!AR44</f>
        <v>228</v>
      </c>
      <c r="AS92" s="1">
        <f>MU!AS82+UMKC!AS52+'S&amp;T'!AS43+UMSL!AS44</f>
        <v>247</v>
      </c>
      <c r="AT92" s="1">
        <f>MU!AT82+UMKC!AT52+'S&amp;T'!AT43+UMSL!AT44</f>
        <v>232</v>
      </c>
      <c r="AU92" s="1">
        <f>MU!AU82+UMKC!AU52+'S&amp;T'!AU43+UMSL!AU44</f>
        <v>229</v>
      </c>
      <c r="AV92" s="1">
        <f>MU!AV82+UMKC!AV52+'S&amp;T'!AV43+UMSL!AV44</f>
        <v>247</v>
      </c>
      <c r="AW92" s="1">
        <f>MU!AW82+UMKC!AW52+'S&amp;T'!AW43+UMSL!AW44</f>
        <v>235</v>
      </c>
      <c r="AX92" s="1">
        <f>MU!AX82+UMKC!AX52+'S&amp;T'!AX43+UMSL!AX44</f>
        <v>242</v>
      </c>
      <c r="AY92" s="1">
        <f>MU!AY82+UMKC!AY52+'S&amp;T'!AY43+UMSL!AY44</f>
        <v>219</v>
      </c>
      <c r="AZ92" s="1">
        <f>MU!AZ82+UMKC!AZ52+'S&amp;T'!AZ43+UMSL!AZ44</f>
        <v>177</v>
      </c>
      <c r="BA92" s="1">
        <f>MU!BA82+UMKC!BA52+'S&amp;T'!BA43+UMSL!BA44</f>
        <v>166</v>
      </c>
      <c r="BB92" s="1">
        <f>MU!BB82+UMKC!BB52+'S&amp;T'!BB43+UMSL!BB44</f>
        <v>182</v>
      </c>
      <c r="BC92" s="1">
        <f>MU!BC82+UMKC!BC52+'S&amp;T'!BC43+UMSL!BC44</f>
        <v>193</v>
      </c>
      <c r="BD92" s="1">
        <f>MU!BD82+UMKC!BD52+'S&amp;T'!BD43+UMSL!BD44</f>
        <v>163</v>
      </c>
      <c r="BE92" s="1">
        <f>MU!BE82+UMKC!BE52+'S&amp;T'!BE43+UMSL!BE44</f>
        <v>138</v>
      </c>
      <c r="BF92" s="1">
        <f>MU!BF82+UMKC!BF52+'S&amp;T'!BF43+UMSL!BF44</f>
        <v>133</v>
      </c>
      <c r="BG92" s="1">
        <f>MU!BG82+UMKC!BG52+'S&amp;T'!BG43+UMSL!BG44</f>
        <v>146</v>
      </c>
      <c r="BH92" s="1">
        <f>MU!BH82+UMKC!BH52+'S&amp;T'!BH43+UMSL!BH44</f>
        <v>129</v>
      </c>
      <c r="BI92" s="1">
        <f>MU!BI82+UMKC!BI52+'S&amp;T'!BI43+UMSL!BI44</f>
        <v>128</v>
      </c>
      <c r="BJ92" s="6"/>
    </row>
    <row r="93" spans="1:62" ht="13.5" customHeight="1" x14ac:dyDescent="0.2">
      <c r="A93" s="5"/>
      <c r="C93" s="1" t="s">
        <v>9</v>
      </c>
      <c r="AM93" s="1">
        <f>UMSL!AM45</f>
        <v>0</v>
      </c>
      <c r="AN93" s="1">
        <f>UMSL!AN45</f>
        <v>1</v>
      </c>
      <c r="AO93" s="1">
        <f>UMSL!AO45</f>
        <v>1</v>
      </c>
      <c r="AP93" s="1">
        <f>UMSL!AP45</f>
        <v>2</v>
      </c>
      <c r="AQ93" s="1">
        <f>UMSL!AQ45</f>
        <v>5</v>
      </c>
      <c r="AR93" s="1">
        <f>UMSL!AR45</f>
        <v>1</v>
      </c>
      <c r="AS93" s="1">
        <f>UMSL!AS45</f>
        <v>4</v>
      </c>
      <c r="AT93" s="1">
        <f>UMSL!AT45</f>
        <v>5</v>
      </c>
      <c r="AU93" s="1">
        <f>UMSL!AU45</f>
        <v>3</v>
      </c>
      <c r="AV93" s="1">
        <f>UMSL!AV45</f>
        <v>9</v>
      </c>
      <c r="AW93" s="1">
        <f>UMKC!AW53+'S&amp;T'!AW44+UMSL!AW45</f>
        <v>4</v>
      </c>
      <c r="AX93" s="1">
        <f>UMKC!AX53+'S&amp;T'!AX44+UMSL!AX45</f>
        <v>5</v>
      </c>
      <c r="AY93" s="1">
        <f>UMKC!AY53+'S&amp;T'!AY44+UMSL!AY45</f>
        <v>5</v>
      </c>
      <c r="AZ93" s="1">
        <f>UMKC!AZ53+'S&amp;T'!AZ44+UMSL!AZ45</f>
        <v>8</v>
      </c>
      <c r="BA93" s="1">
        <f>UMKC!BA53+'S&amp;T'!BA44+UMSL!BA45</f>
        <v>4</v>
      </c>
      <c r="BB93" s="1">
        <f>'S&amp;T'!BB44+UMSL!BB45</f>
        <v>3</v>
      </c>
      <c r="BC93" s="1">
        <f>'S&amp;T'!BC44+UMSL!BC45</f>
        <v>6</v>
      </c>
      <c r="BD93" s="1">
        <f>'S&amp;T'!BD44+UMSL!BD45</f>
        <v>6</v>
      </c>
      <c r="BE93" s="1">
        <f>MU!BE83+'S&amp;T'!BE44+UMSL!BE45</f>
        <v>6</v>
      </c>
      <c r="BF93" s="1">
        <f>MU!BF83+'S&amp;T'!BF44+UMSL!BF45</f>
        <v>15</v>
      </c>
      <c r="BG93" s="1">
        <f>MU!BG83+'S&amp;T'!BG44+UMSL!BG45</f>
        <v>18</v>
      </c>
      <c r="BH93" s="1">
        <f>MU!BH83+UMSL!BH45</f>
        <v>8</v>
      </c>
      <c r="BI93" s="1">
        <f>MU!BI83+UMSL!BI45</f>
        <v>7</v>
      </c>
      <c r="BJ93" s="6"/>
    </row>
    <row r="94" spans="1:62" ht="13.5" customHeight="1" x14ac:dyDescent="0.2">
      <c r="A94" s="5"/>
      <c r="C94" s="1" t="s">
        <v>5</v>
      </c>
      <c r="W94" s="1">
        <f>MU!W84+UMKC!W54+UMSL!W46</f>
        <v>29</v>
      </c>
      <c r="X94" s="1">
        <f>MU!X84+UMKC!X54+UMSL!X46</f>
        <v>36</v>
      </c>
      <c r="Y94" s="1">
        <f>MU!Y84+UMKC!Y54+UMSL!Y46</f>
        <v>42</v>
      </c>
      <c r="Z94" s="1">
        <f>MU!Z84+UMKC!Z54+UMSL!Z46</f>
        <v>46</v>
      </c>
      <c r="AA94" s="1">
        <f>MU!AA84+UMKC!AA54+UMSL!AA46</f>
        <v>41</v>
      </c>
      <c r="AB94" s="1">
        <f>MU!AB84+UMKC!AB54+UMSL!AB46</f>
        <v>47</v>
      </c>
      <c r="AC94" s="1">
        <f>MU!AC84+UMKC!AC54+UMSL!AC46</f>
        <v>61</v>
      </c>
      <c r="AD94" s="1">
        <f>MU!AD84+UMKC!AD54+UMSL!AD46</f>
        <v>51</v>
      </c>
      <c r="AE94" s="1">
        <f>MU!AE84+UMKC!AE54+UMSL!AE46</f>
        <v>44</v>
      </c>
      <c r="AF94" s="1">
        <f>MU!AF84+UMKC!AF54+UMSL!AF46</f>
        <v>38</v>
      </c>
      <c r="AG94" s="1">
        <f>MU!AG84+UMKC!AG54+UMSL!AG46</f>
        <v>32</v>
      </c>
      <c r="AH94" s="1">
        <f>MU!AH84+UMKC!AH54+UMSL!AH46</f>
        <v>35</v>
      </c>
      <c r="AI94" s="1">
        <f>MU!AI84+UMKC!AI54+'S&amp;T'!AO45+UMSL!AI46</f>
        <v>45</v>
      </c>
      <c r="AJ94" s="1">
        <f>MU!AJ84+UMKC!AJ54+UMSL!AJ46</f>
        <v>30</v>
      </c>
      <c r="AK94" s="1">
        <f>MU!AK84+UMKC!AK54+UMSL!AK46</f>
        <v>40</v>
      </c>
      <c r="AL94" s="1">
        <f>MU!AL84+UMKC!AL54+UMSL!AL46</f>
        <v>35</v>
      </c>
      <c r="AM94" s="1">
        <f>MU!AM84+UMKC!AM54+UMSL!AM46</f>
        <v>43</v>
      </c>
      <c r="AN94" s="1">
        <f>MU!AN84+UMKC!AN54+UMSL!AN46</f>
        <v>41</v>
      </c>
      <c r="AO94" s="1">
        <f>MU!AO84+UMKC!AO54+'S&amp;T'!AO45+UMSL!AO46</f>
        <v>39</v>
      </c>
      <c r="AP94" s="1">
        <f>MU!AP84+UMKC!AP54+'S&amp;T'!AP45+UMSL!AP46</f>
        <v>38</v>
      </c>
      <c r="AQ94" s="1">
        <f>MU!AQ84+UMKC!AQ54+'S&amp;T'!AQ45+UMSL!AQ46</f>
        <v>54</v>
      </c>
      <c r="AR94" s="1">
        <f>MU!AR84+UMKC!AR54+'S&amp;T'!AR45+UMSL!AR46</f>
        <v>70</v>
      </c>
      <c r="AS94" s="1">
        <f>MU!AS84+UMKC!AS54+'S&amp;T'!AS45+UMSL!AS46</f>
        <v>47</v>
      </c>
      <c r="AT94" s="1">
        <f>MU!AT84+UMKC!AT54+'S&amp;T'!AT45+UMSL!AT46</f>
        <v>63</v>
      </c>
      <c r="AU94" s="1">
        <f>MU!AU84+UMKC!AU54+'S&amp;T'!AU45+UMSL!AU46</f>
        <v>62</v>
      </c>
      <c r="AV94" s="1">
        <f>MU!AV84+UMKC!AV54+'S&amp;T'!AV45+UMSL!AV46</f>
        <v>61</v>
      </c>
      <c r="AW94" s="1">
        <f>MU!AW84+UMKC!AW54+'S&amp;T'!AW45+UMSL!AW46</f>
        <v>60</v>
      </c>
      <c r="AX94" s="1">
        <f>MU!AX84+UMKC!AX54+'S&amp;T'!AX45+UMSL!AX46</f>
        <v>61</v>
      </c>
      <c r="AY94" s="1">
        <f>MU!AY84+UMKC!AY54+'S&amp;T'!AY45+UMSL!AY46</f>
        <v>56</v>
      </c>
      <c r="AZ94" s="1">
        <f>MU!AZ84+UMKC!AZ54+'S&amp;T'!AZ45+UMSL!AZ46</f>
        <v>48</v>
      </c>
      <c r="BA94" s="1">
        <f>MU!BA84+UMKC!BA54+'S&amp;T'!BA45+UMSL!BA46</f>
        <v>53</v>
      </c>
      <c r="BB94" s="1">
        <f>MU!BB84+UMKC!BB54+'S&amp;T'!BB45+UMSL!BB46</f>
        <v>53</v>
      </c>
      <c r="BC94" s="1">
        <f>MU!BC84+UMKC!BC54+'S&amp;T'!BC45+UMSL!BC46</f>
        <v>31</v>
      </c>
      <c r="BD94" s="1">
        <f>MU!BD84+UMKC!BD54+'S&amp;T'!BD45+UMSL!BD46</f>
        <v>35</v>
      </c>
      <c r="BE94" s="1">
        <f>MU!BE84+UMKC!BE54+'S&amp;T'!BE45+UMSL!BE46</f>
        <v>47</v>
      </c>
      <c r="BF94" s="1">
        <f>MU!BF84+UMKC!BF54+'S&amp;T'!BF45+UMSL!BF46</f>
        <v>45</v>
      </c>
      <c r="BG94" s="1">
        <f>MU!BG84+UMKC!BG54+'S&amp;T'!BG45+UMSL!BG46</f>
        <v>44</v>
      </c>
      <c r="BH94" s="1">
        <f>MU!BH84+UMKC!BH54+'S&amp;T'!BH45+UMSL!BH46</f>
        <v>59</v>
      </c>
      <c r="BI94" s="1">
        <f>MU!BI84+UMKC!BI54+'S&amp;T'!BI45+UMSL!BI46</f>
        <v>42</v>
      </c>
      <c r="BJ94" s="6"/>
    </row>
    <row r="95" spans="1:62" ht="13.5" customHeight="1" x14ac:dyDescent="0.2">
      <c r="A95" s="5"/>
      <c r="C95" s="1" t="s">
        <v>7</v>
      </c>
      <c r="W95" s="1">
        <f>MU!W85</f>
        <v>7</v>
      </c>
      <c r="X95" s="1">
        <f>MU!X85</f>
        <v>7</v>
      </c>
      <c r="Y95" s="1">
        <f>MU!Y85</f>
        <v>12</v>
      </c>
      <c r="Z95" s="1">
        <f>MU!Z85</f>
        <v>9</v>
      </c>
      <c r="AA95" s="1">
        <f>MU!AA85</f>
        <v>11</v>
      </c>
      <c r="AB95" s="1">
        <f>MU!AB85</f>
        <v>8</v>
      </c>
      <c r="AC95" s="1">
        <f>MU!AC85</f>
        <v>12</v>
      </c>
      <c r="AD95" s="1">
        <f>MU!AD85</f>
        <v>6</v>
      </c>
      <c r="AE95" s="1">
        <f>MU!AE85</f>
        <v>12</v>
      </c>
      <c r="AF95" s="1">
        <f>MU!AF85</f>
        <v>11</v>
      </c>
      <c r="AG95" s="1">
        <f>MU!AG85</f>
        <v>11</v>
      </c>
      <c r="AH95" s="1">
        <f>MU!AH85</f>
        <v>7</v>
      </c>
      <c r="AI95" s="1">
        <f>MU!AI85</f>
        <v>10</v>
      </c>
      <c r="AJ95" s="1">
        <f>MU!AJ85</f>
        <v>10</v>
      </c>
      <c r="AK95" s="1">
        <f>MU!AK85</f>
        <v>7</v>
      </c>
      <c r="AL95" s="1">
        <f>MU!AL85</f>
        <v>11</v>
      </c>
      <c r="AM95" s="1">
        <f>MU!AM85</f>
        <v>5</v>
      </c>
      <c r="AN95" s="1">
        <f>MU!AN85</f>
        <v>14</v>
      </c>
      <c r="AO95" s="1">
        <f>MU!AO85</f>
        <v>12</v>
      </c>
      <c r="AP95" s="1">
        <f>MU!AP85</f>
        <v>11</v>
      </c>
      <c r="AQ95" s="1">
        <f>MU!AQ85</f>
        <v>5</v>
      </c>
      <c r="AR95" s="1">
        <f>MU!AR85</f>
        <v>13</v>
      </c>
      <c r="AS95" s="1">
        <f>MU!AS85</f>
        <v>12</v>
      </c>
      <c r="AT95" s="1">
        <f>MU!AT85</f>
        <v>9</v>
      </c>
      <c r="AU95" s="1">
        <f>MU!AU85</f>
        <v>14</v>
      </c>
      <c r="AV95" s="1">
        <f>MU!AV85</f>
        <v>13</v>
      </c>
      <c r="AW95" s="1">
        <f>MU!AW85</f>
        <v>10</v>
      </c>
      <c r="AX95" s="1">
        <f>MU!AX85</f>
        <v>16</v>
      </c>
      <c r="AY95" s="1">
        <f>MU!AY85</f>
        <v>10</v>
      </c>
      <c r="AZ95" s="1">
        <f>MU!AZ85</f>
        <v>11</v>
      </c>
      <c r="BA95" s="1">
        <f>MU!BA85</f>
        <v>9</v>
      </c>
      <c r="BB95" s="1">
        <f>MU!BB85</f>
        <v>15</v>
      </c>
      <c r="BC95" s="1">
        <f>MU!BC85</f>
        <v>6</v>
      </c>
      <c r="BD95" s="1">
        <f>MU!BD85</f>
        <v>13</v>
      </c>
      <c r="BE95" s="1">
        <f>MU!BE85</f>
        <v>7</v>
      </c>
      <c r="BF95" s="1">
        <f>MU!BF85</f>
        <v>9</v>
      </c>
      <c r="BG95" s="1">
        <f>MU!BG85</f>
        <v>6</v>
      </c>
      <c r="BH95" s="1">
        <f>MU!BH85</f>
        <v>13</v>
      </c>
      <c r="BI95" s="1">
        <f>MU!BI85</f>
        <v>3</v>
      </c>
      <c r="BJ95" s="6"/>
    </row>
    <row r="96" spans="1:62" ht="13.5" customHeight="1" x14ac:dyDescent="0.2">
      <c r="A96" s="5"/>
      <c r="W96" s="9">
        <f t="shared" ref="W96:AA96" si="85">SUM(W92:W95)</f>
        <v>227</v>
      </c>
      <c r="X96" s="9">
        <f t="shared" si="85"/>
        <v>324</v>
      </c>
      <c r="Y96" s="9">
        <f t="shared" si="85"/>
        <v>328</v>
      </c>
      <c r="Z96" s="9">
        <f t="shared" si="85"/>
        <v>348</v>
      </c>
      <c r="AA96" s="9">
        <f t="shared" si="85"/>
        <v>382</v>
      </c>
      <c r="AB96" s="9">
        <f t="shared" ref="AB96:AG96" si="86">SUM(AB92:AB95)</f>
        <v>269</v>
      </c>
      <c r="AC96" s="9">
        <f t="shared" si="86"/>
        <v>318</v>
      </c>
      <c r="AD96" s="9">
        <f t="shared" si="86"/>
        <v>283</v>
      </c>
      <c r="AE96" s="9">
        <f t="shared" si="86"/>
        <v>258</v>
      </c>
      <c r="AF96" s="9">
        <f t="shared" si="86"/>
        <v>222</v>
      </c>
      <c r="AG96" s="9">
        <f t="shared" si="86"/>
        <v>218</v>
      </c>
      <c r="AH96" s="9">
        <f t="shared" ref="AH96:AV96" si="87">SUM(AH92:AH95)</f>
        <v>243</v>
      </c>
      <c r="AI96" s="9">
        <f t="shared" si="87"/>
        <v>264</v>
      </c>
      <c r="AJ96" s="9">
        <f t="shared" si="87"/>
        <v>253</v>
      </c>
      <c r="AK96" s="9">
        <f t="shared" si="87"/>
        <v>256</v>
      </c>
      <c r="AL96" s="9">
        <f t="shared" si="87"/>
        <v>267</v>
      </c>
      <c r="AM96" s="9">
        <f t="shared" si="87"/>
        <v>269</v>
      </c>
      <c r="AN96" s="9">
        <f t="shared" si="87"/>
        <v>288</v>
      </c>
      <c r="AO96" s="9">
        <f t="shared" si="87"/>
        <v>281</v>
      </c>
      <c r="AP96" s="9">
        <f t="shared" si="87"/>
        <v>258</v>
      </c>
      <c r="AQ96" s="9">
        <f t="shared" si="87"/>
        <v>297</v>
      </c>
      <c r="AR96" s="9">
        <f t="shared" si="87"/>
        <v>312</v>
      </c>
      <c r="AS96" s="9">
        <f t="shared" si="87"/>
        <v>310</v>
      </c>
      <c r="AT96" s="9">
        <f t="shared" si="87"/>
        <v>309</v>
      </c>
      <c r="AU96" s="9">
        <f t="shared" si="87"/>
        <v>308</v>
      </c>
      <c r="AV96" s="9">
        <f t="shared" si="87"/>
        <v>330</v>
      </c>
      <c r="AW96" s="9">
        <f>SUM(AW92:AW95)</f>
        <v>309</v>
      </c>
      <c r="AX96" s="9">
        <f>SUM(AX92:AX95)</f>
        <v>324</v>
      </c>
      <c r="AY96" s="9">
        <f>SUM(AY92:AY95)</f>
        <v>290</v>
      </c>
      <c r="AZ96" s="9">
        <f>SUM(AZ92:AZ95)</f>
        <v>244</v>
      </c>
      <c r="BA96" s="9">
        <f>SUM(BA92:BA95)</f>
        <v>232</v>
      </c>
      <c r="BB96" s="9">
        <f t="shared" ref="BB96:BG96" si="88">SUM(BB91:BB95)</f>
        <v>255</v>
      </c>
      <c r="BC96" s="9">
        <f t="shared" si="88"/>
        <v>237</v>
      </c>
      <c r="BD96" s="9">
        <f t="shared" si="88"/>
        <v>217</v>
      </c>
      <c r="BE96" s="9">
        <f t="shared" si="88"/>
        <v>223</v>
      </c>
      <c r="BF96" s="9">
        <f t="shared" si="88"/>
        <v>236</v>
      </c>
      <c r="BG96" s="9">
        <f t="shared" si="88"/>
        <v>262</v>
      </c>
      <c r="BH96" s="9">
        <f t="shared" ref="BH96:BI96" si="89">SUM(BH91:BH95)</f>
        <v>247</v>
      </c>
      <c r="BI96" s="9">
        <f t="shared" si="89"/>
        <v>230</v>
      </c>
      <c r="BJ96" s="6"/>
    </row>
    <row r="97" spans="1:62" ht="13.5" customHeight="1" x14ac:dyDescent="0.2">
      <c r="A97" s="5"/>
      <c r="B97" s="8" t="s">
        <v>91</v>
      </c>
      <c r="BJ97" s="6"/>
    </row>
    <row r="98" spans="1:62" ht="13.5" customHeight="1" x14ac:dyDescent="0.2">
      <c r="A98" s="5"/>
      <c r="C98" s="1" t="s">
        <v>0</v>
      </c>
      <c r="W98" s="1">
        <f>MU!W88+UMKC!W57+UMSL!W49</f>
        <v>118</v>
      </c>
      <c r="X98" s="1">
        <f>MU!X88+UMKC!X57+UMSL!X49</f>
        <v>97</v>
      </c>
      <c r="Y98" s="1">
        <f>MU!Y88+UMKC!Y57+UMSL!Y49</f>
        <v>162</v>
      </c>
      <c r="Z98" s="1">
        <f>MU!Z88+UMKC!Z57+UMSL!Z49</f>
        <v>119</v>
      </c>
      <c r="AA98" s="1">
        <f>MU!AA88+UMKC!AA57+UMSL!AA49</f>
        <v>206</v>
      </c>
      <c r="AB98" s="1">
        <f>MU!AB88+UMKC!AB57+UMSL!AB49</f>
        <v>232</v>
      </c>
      <c r="AC98" s="1">
        <f>MU!AC88+UMKC!AC57+UMSL!AC49</f>
        <v>223</v>
      </c>
      <c r="AD98" s="1">
        <f>MU!AD88+UMKC!AD57+UMSL!AD49</f>
        <v>201</v>
      </c>
      <c r="AE98" s="1">
        <f>MU!AE88+UMKC!AE57+UMSL!AE49</f>
        <v>230</v>
      </c>
      <c r="AF98" s="1">
        <f>MU!AF88+UMKC!AF57+UMSL!AF49</f>
        <v>245</v>
      </c>
      <c r="AG98" s="1">
        <f>MU!AG88+UMKC!AG57+UMSL!AG49</f>
        <v>280</v>
      </c>
      <c r="AH98" s="1">
        <f>MU!AH88+UMKC!AH57+UMSL!AH49</f>
        <v>258</v>
      </c>
      <c r="AI98" s="1">
        <f>MU!AI88+UMKC!AI57+UMSL!AI49</f>
        <v>276</v>
      </c>
      <c r="AJ98" s="1">
        <f>MU!AJ88+UMKC!AJ57+UMSL!AJ49</f>
        <v>299</v>
      </c>
      <c r="AK98" s="1">
        <f>MU!AK88+UMKC!AK57+UMSL!AK49</f>
        <v>319</v>
      </c>
      <c r="AL98" s="1">
        <f>MU!AL88+UMKC!AL57+UMSL!AL49</f>
        <v>347</v>
      </c>
      <c r="AM98" s="1">
        <f>MU!AM88+UMKC!AM57+UMSL!AM49</f>
        <v>332</v>
      </c>
      <c r="AN98" s="1">
        <f>MU!AN88+UMKC!AN57+UMSL!AN49</f>
        <v>381</v>
      </c>
      <c r="AO98" s="1">
        <f>MU!AO88+UMKC!AO57+UMSL!AO49</f>
        <v>399</v>
      </c>
      <c r="AP98" s="1">
        <f>MU!AP88+UMKC!AP57+UMSL!AP49</f>
        <v>380</v>
      </c>
      <c r="AQ98" s="1">
        <f>MU!AQ88+UMKC!AQ57+UMSL!AQ49</f>
        <v>400</v>
      </c>
      <c r="AR98" s="1">
        <f>MU!AR88+UMKC!AR57+UMSL!AR49</f>
        <v>400</v>
      </c>
      <c r="AS98" s="1">
        <f>MU!AS88+UMKC!AS57+UMSL!AS49</f>
        <v>444</v>
      </c>
      <c r="AT98" s="1">
        <f>MU!AT88+UMKC!AT57+UMSL!AT49</f>
        <v>499</v>
      </c>
      <c r="AU98" s="1">
        <f>MU!AU88+UMKC!AU57+UMSL!AU49</f>
        <v>411</v>
      </c>
      <c r="AV98" s="1">
        <f>MU!AV88+UMKC!AV57+UMSL!AV49</f>
        <v>449</v>
      </c>
      <c r="AW98" s="1">
        <f>MU!AW88+UMKC!AW57+UMSL!AW49</f>
        <v>428</v>
      </c>
      <c r="AX98" s="1">
        <f>MU!AX88+UMKC!AX57+'S&amp;T'!AX48+UMSL!AX49</f>
        <v>380</v>
      </c>
      <c r="AY98" s="1">
        <f>MU!AY88+UMKC!AY57+'S&amp;T'!AY48+UMSL!AY49</f>
        <v>431</v>
      </c>
      <c r="AZ98" s="1">
        <f>MU!AZ88+UMKC!AZ57+'S&amp;T'!AZ48+UMSL!AZ49</f>
        <v>395</v>
      </c>
      <c r="BA98" s="1">
        <f>MU!BA88+UMKC!BA57+'S&amp;T'!BA48+UMSL!BA49</f>
        <v>437</v>
      </c>
      <c r="BB98" s="1">
        <f>MU!BB88+UMKC!BB57+'S&amp;T'!BB48+UMSL!BB49</f>
        <v>366</v>
      </c>
      <c r="BC98" s="1">
        <f>MU!BC88+UMKC!BC57+'S&amp;T'!BC48+UMSL!BC49</f>
        <v>332</v>
      </c>
      <c r="BD98" s="1">
        <f>MU!BD88+UMKC!BD57+'S&amp;T'!BD48+UMSL!BD49</f>
        <v>352</v>
      </c>
      <c r="BE98" s="1">
        <f>MU!BE88+UMKC!BE57+'S&amp;T'!BE48+UMSL!BE49</f>
        <v>354</v>
      </c>
      <c r="BF98" s="1">
        <f>MU!BF88+UMKC!BF57+'S&amp;T'!BF48+UMSL!BF49</f>
        <v>280</v>
      </c>
      <c r="BG98" s="1">
        <f>MU!BG88+UMKC!BG57+'S&amp;T'!BG48+UMSL!BG49</f>
        <v>311</v>
      </c>
      <c r="BH98" s="1">
        <f>UMKC!BH57+'S&amp;T'!BH48+UMSL!BH49</f>
        <v>152</v>
      </c>
      <c r="BI98" s="1">
        <f>UMKC!BI57+'S&amp;T'!BI48+UMSL!BI49</f>
        <v>181</v>
      </c>
      <c r="BJ98" s="6"/>
    </row>
    <row r="99" spans="1:62" ht="13.5" customHeight="1" x14ac:dyDescent="0.2">
      <c r="A99" s="5"/>
      <c r="C99" s="1" t="s">
        <v>5</v>
      </c>
      <c r="AJ99" s="1">
        <f>UMKC!AJ58</f>
        <v>2</v>
      </c>
      <c r="AK99" s="1">
        <f>UMKC!AK58</f>
        <v>1</v>
      </c>
      <c r="AL99" s="1">
        <f>UMKC!AL58</f>
        <v>15</v>
      </c>
      <c r="AM99" s="1">
        <f>UMKC!AM58</f>
        <v>15</v>
      </c>
      <c r="AN99" s="1">
        <f>UMKC!AN58</f>
        <v>9</v>
      </c>
      <c r="AO99" s="1">
        <f>UMKC!AO58</f>
        <v>11</v>
      </c>
      <c r="AP99" s="1">
        <f>UMKC!AP58</f>
        <v>11</v>
      </c>
      <c r="AQ99" s="1">
        <f>UMKC!AQ58</f>
        <v>12</v>
      </c>
      <c r="AR99" s="1">
        <f>UMKC!AR58</f>
        <v>13</v>
      </c>
      <c r="AS99" s="1">
        <f>UMKC!AS58</f>
        <v>10</v>
      </c>
      <c r="AT99" s="1">
        <f>UMKC!AT58</f>
        <v>12</v>
      </c>
      <c r="AU99" s="1">
        <f>UMKC!AU58</f>
        <v>13</v>
      </c>
      <c r="AV99" s="1">
        <f>UMKC!AV58</f>
        <v>8</v>
      </c>
      <c r="AW99" s="1">
        <f>UMKC!AW58</f>
        <v>1</v>
      </c>
      <c r="AX99" s="1">
        <f>UMKC!AX58</f>
        <v>2</v>
      </c>
      <c r="AY99" s="1">
        <f>UMKC!AY58</f>
        <v>3</v>
      </c>
      <c r="AZ99" s="1">
        <f>UMKC!AZ58</f>
        <v>2</v>
      </c>
      <c r="BA99" s="1">
        <f>UMKC!BA58</f>
        <v>0</v>
      </c>
      <c r="BB99" s="1">
        <f>UMKC!BB58</f>
        <v>5</v>
      </c>
      <c r="BC99" s="1">
        <f>UMKC!BC58</f>
        <v>6</v>
      </c>
      <c r="BD99" s="1">
        <f>UMKC!BD58</f>
        <v>1</v>
      </c>
      <c r="BE99" s="1">
        <f>UMKC!BE58</f>
        <v>2</v>
      </c>
      <c r="BF99" s="1">
        <f>UMKC!BF58</f>
        <v>1</v>
      </c>
      <c r="BJ99" s="6"/>
    </row>
    <row r="100" spans="1:62" ht="13.5" customHeight="1" x14ac:dyDescent="0.2">
      <c r="A100" s="5"/>
      <c r="C100" s="1" t="s">
        <v>32</v>
      </c>
      <c r="BI100" s="40">
        <f>UMKC!BI59</f>
        <v>1</v>
      </c>
      <c r="BJ100" s="6"/>
    </row>
    <row r="101" spans="1:62" ht="13.5" customHeight="1" x14ac:dyDescent="0.2">
      <c r="A101" s="5"/>
      <c r="W101" s="9">
        <f t="shared" ref="W101:AA101" si="90">W98</f>
        <v>118</v>
      </c>
      <c r="X101" s="9">
        <f t="shared" si="90"/>
        <v>97</v>
      </c>
      <c r="Y101" s="9">
        <f t="shared" si="90"/>
        <v>162</v>
      </c>
      <c r="Z101" s="9">
        <f t="shared" si="90"/>
        <v>119</v>
      </c>
      <c r="AA101" s="9">
        <f t="shared" si="90"/>
        <v>206</v>
      </c>
      <c r="AB101" s="9">
        <f t="shared" ref="AB101:AG101" si="91">AB98</f>
        <v>232</v>
      </c>
      <c r="AC101" s="9">
        <f t="shared" si="91"/>
        <v>223</v>
      </c>
      <c r="AD101" s="9">
        <f t="shared" si="91"/>
        <v>201</v>
      </c>
      <c r="AE101" s="9">
        <f t="shared" si="91"/>
        <v>230</v>
      </c>
      <c r="AF101" s="9">
        <f t="shared" si="91"/>
        <v>245</v>
      </c>
      <c r="AG101" s="9">
        <f t="shared" si="91"/>
        <v>280</v>
      </c>
      <c r="AH101" s="9">
        <f>AH98</f>
        <v>258</v>
      </c>
      <c r="AI101" s="9">
        <f>AI98</f>
        <v>276</v>
      </c>
      <c r="AJ101" s="9">
        <f t="shared" ref="AJ101:AV101" si="92">SUM(AJ98:AJ99)</f>
        <v>301</v>
      </c>
      <c r="AK101" s="9">
        <f t="shared" si="92"/>
        <v>320</v>
      </c>
      <c r="AL101" s="9">
        <f t="shared" si="92"/>
        <v>362</v>
      </c>
      <c r="AM101" s="9">
        <f t="shared" si="92"/>
        <v>347</v>
      </c>
      <c r="AN101" s="9">
        <f t="shared" si="92"/>
        <v>390</v>
      </c>
      <c r="AO101" s="9">
        <f t="shared" si="92"/>
        <v>410</v>
      </c>
      <c r="AP101" s="9">
        <f t="shared" si="92"/>
        <v>391</v>
      </c>
      <c r="AQ101" s="9">
        <f t="shared" si="92"/>
        <v>412</v>
      </c>
      <c r="AR101" s="9">
        <f t="shared" si="92"/>
        <v>413</v>
      </c>
      <c r="AS101" s="9">
        <f t="shared" si="92"/>
        <v>454</v>
      </c>
      <c r="AT101" s="9">
        <f t="shared" si="92"/>
        <v>511</v>
      </c>
      <c r="AU101" s="9">
        <f t="shared" si="92"/>
        <v>424</v>
      </c>
      <c r="AV101" s="9">
        <f t="shared" si="92"/>
        <v>457</v>
      </c>
      <c r="AW101" s="9">
        <f t="shared" ref="AW101:BB101" si="93">SUM(AW98:AW99)</f>
        <v>429</v>
      </c>
      <c r="AX101" s="9">
        <f t="shared" si="93"/>
        <v>382</v>
      </c>
      <c r="AY101" s="9">
        <f t="shared" si="93"/>
        <v>434</v>
      </c>
      <c r="AZ101" s="9">
        <f t="shared" si="93"/>
        <v>397</v>
      </c>
      <c r="BA101" s="9">
        <f t="shared" si="93"/>
        <v>437</v>
      </c>
      <c r="BB101" s="9">
        <f t="shared" si="93"/>
        <v>371</v>
      </c>
      <c r="BC101" s="9">
        <f t="shared" ref="BC101" si="94">SUM(BC98:BC99)</f>
        <v>338</v>
      </c>
      <c r="BD101" s="9">
        <f t="shared" ref="BD101:BE101" si="95">SUM(BD98:BD99)</f>
        <v>353</v>
      </c>
      <c r="BE101" s="9">
        <f t="shared" si="95"/>
        <v>356</v>
      </c>
      <c r="BF101" s="9">
        <f t="shared" ref="BF101" si="96">SUM(BF98:BF99)</f>
        <v>281</v>
      </c>
      <c r="BG101" s="9">
        <f>BG98</f>
        <v>311</v>
      </c>
      <c r="BH101" s="9">
        <f>BH98</f>
        <v>152</v>
      </c>
      <c r="BI101" s="9">
        <f>SUM(BI98:BI100)</f>
        <v>182</v>
      </c>
      <c r="BJ101" s="6"/>
    </row>
    <row r="102" spans="1:62" ht="13.5" customHeight="1" x14ac:dyDescent="0.2">
      <c r="A102" s="5"/>
      <c r="B102" s="8" t="s">
        <v>90</v>
      </c>
      <c r="BJ102" s="6"/>
    </row>
    <row r="103" spans="1:62" ht="13.5" hidden="1" customHeight="1" x14ac:dyDescent="0.2">
      <c r="A103" s="5"/>
      <c r="C103" s="1" t="s">
        <v>0</v>
      </c>
      <c r="W103" s="1">
        <f>MU!W90</f>
        <v>0</v>
      </c>
      <c r="X103" s="1">
        <f>MU!X90</f>
        <v>3</v>
      </c>
      <c r="Y103" s="1">
        <f>MU!Y90</f>
        <v>2</v>
      </c>
      <c r="Z103" s="1">
        <f>MU!Z90</f>
        <v>4</v>
      </c>
      <c r="AA103" s="1">
        <f>MU!AA90</f>
        <v>3</v>
      </c>
      <c r="AB103" s="1">
        <f>MU!AB90</f>
        <v>1</v>
      </c>
      <c r="BJ103" s="6"/>
    </row>
    <row r="104" spans="1:62" ht="13.5" customHeight="1" x14ac:dyDescent="0.2">
      <c r="A104" s="5"/>
      <c r="C104" s="1" t="s">
        <v>5</v>
      </c>
      <c r="W104" s="1">
        <f>MU!W91</f>
        <v>47</v>
      </c>
      <c r="X104" s="1">
        <f>MU!X91</f>
        <v>36</v>
      </c>
      <c r="Y104" s="1">
        <f>MU!Y91</f>
        <v>56</v>
      </c>
      <c r="Z104" s="1">
        <f>MU!Z91</f>
        <v>83</v>
      </c>
      <c r="AA104" s="1">
        <f>MU!AA91</f>
        <v>100</v>
      </c>
      <c r="AB104" s="1">
        <f>MU!AB91</f>
        <v>105</v>
      </c>
      <c r="AC104" s="1">
        <f>MU!AC91</f>
        <v>91</v>
      </c>
      <c r="AD104" s="1">
        <f>MU!AD91</f>
        <v>113</v>
      </c>
      <c r="AE104" s="1">
        <f>MU!AE91</f>
        <v>88</v>
      </c>
      <c r="AF104" s="1">
        <f>MU!AF91</f>
        <v>95</v>
      </c>
      <c r="AG104" s="1">
        <f>MU!AG91</f>
        <v>66</v>
      </c>
      <c r="AH104" s="1">
        <f>MU!AH91</f>
        <v>46</v>
      </c>
      <c r="AI104" s="1">
        <f>MU!AI91</f>
        <v>0</v>
      </c>
      <c r="AJ104" s="1">
        <f>MU!AJ91</f>
        <v>0</v>
      </c>
      <c r="AK104" s="1">
        <f>MU!AK91</f>
        <v>2</v>
      </c>
      <c r="AL104" s="1">
        <f>MU!AL91</f>
        <v>2</v>
      </c>
      <c r="AM104" s="1">
        <f>MU!AM91</f>
        <v>1</v>
      </c>
      <c r="AN104" s="1">
        <f>MU!AN91</f>
        <v>1</v>
      </c>
      <c r="BB104" s="1">
        <f>MU!BB91</f>
        <v>20</v>
      </c>
      <c r="BC104" s="1">
        <f>MU!BC91</f>
        <v>29</v>
      </c>
      <c r="BD104" s="1">
        <f>MU!BD91</f>
        <v>40</v>
      </c>
      <c r="BE104" s="1">
        <f>MU!BE91</f>
        <v>80</v>
      </c>
      <c r="BF104" s="1">
        <f>MU!BF91</f>
        <v>119</v>
      </c>
      <c r="BG104" s="1">
        <f>MU!BG91</f>
        <v>98</v>
      </c>
      <c r="BH104" s="1">
        <f>MU!BH91</f>
        <v>83</v>
      </c>
      <c r="BI104" s="1">
        <f>MU!BI91</f>
        <v>76</v>
      </c>
      <c r="BJ104" s="6"/>
    </row>
    <row r="105" spans="1:62" ht="13.5" hidden="1" customHeight="1" x14ac:dyDescent="0.2">
      <c r="A105" s="5"/>
      <c r="W105" s="9">
        <f t="shared" ref="W105:AA105" si="97">SUM(W103:W104)</f>
        <v>47</v>
      </c>
      <c r="X105" s="9">
        <f t="shared" si="97"/>
        <v>39</v>
      </c>
      <c r="Y105" s="9">
        <f t="shared" si="97"/>
        <v>58</v>
      </c>
      <c r="Z105" s="9">
        <f t="shared" si="97"/>
        <v>87</v>
      </c>
      <c r="AA105" s="9">
        <f t="shared" si="97"/>
        <v>103</v>
      </c>
      <c r="AB105" s="9">
        <f>SUM(AB103:AB104)</f>
        <v>106</v>
      </c>
      <c r="AC105" s="9">
        <f>AC104</f>
        <v>91</v>
      </c>
      <c r="AD105" s="9">
        <f t="shared" ref="AD105:AN105" si="98">AD104</f>
        <v>113</v>
      </c>
      <c r="AE105" s="9">
        <f t="shared" si="98"/>
        <v>88</v>
      </c>
      <c r="AF105" s="9">
        <f t="shared" si="98"/>
        <v>95</v>
      </c>
      <c r="AG105" s="9">
        <f t="shared" si="98"/>
        <v>66</v>
      </c>
      <c r="AH105" s="9">
        <f t="shared" si="98"/>
        <v>46</v>
      </c>
      <c r="AI105" s="9">
        <f t="shared" si="98"/>
        <v>0</v>
      </c>
      <c r="AJ105" s="9">
        <f t="shared" si="98"/>
        <v>0</v>
      </c>
      <c r="AK105" s="9">
        <f t="shared" si="98"/>
        <v>2</v>
      </c>
      <c r="AL105" s="9">
        <f t="shared" si="98"/>
        <v>2</v>
      </c>
      <c r="AM105" s="9">
        <f t="shared" si="98"/>
        <v>1</v>
      </c>
      <c r="AN105" s="9">
        <f t="shared" si="98"/>
        <v>1</v>
      </c>
      <c r="BJ105" s="6"/>
    </row>
    <row r="106" spans="1:62" ht="13.5" customHeight="1" x14ac:dyDescent="0.2">
      <c r="A106" s="5"/>
      <c r="B106" s="8" t="s">
        <v>89</v>
      </c>
      <c r="BJ106" s="6"/>
    </row>
    <row r="107" spans="1:62" ht="13.5" customHeight="1" x14ac:dyDescent="0.2">
      <c r="A107" s="5"/>
      <c r="B107" s="8"/>
      <c r="C107" s="1" t="s">
        <v>10</v>
      </c>
      <c r="AW107" s="1">
        <f>UMSL!AW51</f>
        <v>2</v>
      </c>
      <c r="AX107" s="1">
        <f>UMSL!AX51</f>
        <v>5</v>
      </c>
      <c r="AY107" s="1">
        <f>UMSL!AY51</f>
        <v>3</v>
      </c>
      <c r="AZ107" s="1">
        <f>UMSL!AZ51</f>
        <v>4</v>
      </c>
      <c r="BA107" s="1">
        <f>UMSL!BA51</f>
        <v>10</v>
      </c>
      <c r="BB107" s="1">
        <f>UMSL!BB51</f>
        <v>7</v>
      </c>
      <c r="BC107" s="1">
        <f>UMSL!BC51</f>
        <v>10</v>
      </c>
      <c r="BD107" s="1">
        <f>MU!BD94+UMSL!BD51</f>
        <v>21</v>
      </c>
      <c r="BE107" s="1">
        <f>MU!BE94+'S&amp;T'!BE50+UMSL!BE51</f>
        <v>26</v>
      </c>
      <c r="BF107" s="1">
        <f>MU!BF94+'S&amp;T'!BF50+UMSL!BF51</f>
        <v>60</v>
      </c>
      <c r="BG107" s="1">
        <f>MU!BG94+'S&amp;T'!BG50+UMSL!BG51</f>
        <v>76</v>
      </c>
      <c r="BH107" s="1">
        <f>MU!BH94+'S&amp;T'!BH50+UMSL!BH51</f>
        <v>96</v>
      </c>
      <c r="BI107" s="1">
        <f>MU!BI94+'S&amp;T'!BI50+UMSL!BI51</f>
        <v>98</v>
      </c>
      <c r="BJ107" s="6"/>
    </row>
    <row r="108" spans="1:62" ht="13.5" customHeight="1" x14ac:dyDescent="0.2">
      <c r="A108" s="5"/>
      <c r="C108" s="1" t="s">
        <v>0</v>
      </c>
      <c r="W108" s="1">
        <f>MU!W95+UMKC!W62+'S&amp;T'!W51+UMSL!W52</f>
        <v>254</v>
      </c>
      <c r="X108" s="1">
        <f>MU!X95+UMKC!X62+'S&amp;T'!X51+UMSL!X52</f>
        <v>221</v>
      </c>
      <c r="Y108" s="1">
        <f>MU!Y95+UMKC!Y62+'S&amp;T'!Y51+UMSL!Y52</f>
        <v>213</v>
      </c>
      <c r="Z108" s="1">
        <f>MU!Z95+UMKC!Z62+'S&amp;T'!Z51+UMSL!Z52</f>
        <v>230</v>
      </c>
      <c r="AA108" s="1">
        <f>MU!AA95+UMKC!AA62+'S&amp;T'!AA51+UMSL!AA52</f>
        <v>249</v>
      </c>
      <c r="AB108" s="1">
        <f>MU!AB95+UMKC!AB62+'S&amp;T'!AB51+UMSL!AB52</f>
        <v>267</v>
      </c>
      <c r="AC108" s="1">
        <f>MU!AC95+UMKC!AC62+'S&amp;T'!AC51+UMSL!AC52</f>
        <v>334</v>
      </c>
      <c r="AD108" s="1">
        <f>MU!AD95+UMKC!AD62+'S&amp;T'!AD51+UMSL!AD52</f>
        <v>326</v>
      </c>
      <c r="AE108" s="1">
        <f>MU!AE95+UMKC!AE62+'S&amp;T'!AE51+UMSL!AE52</f>
        <v>404</v>
      </c>
      <c r="AF108" s="1">
        <f>MU!AF95+UMKC!AF62+'S&amp;T'!AF51+UMSL!AF52</f>
        <v>378</v>
      </c>
      <c r="AG108" s="1">
        <f>MU!AG95+UMKC!AG62+'S&amp;T'!AG51+UMSL!AG52</f>
        <v>392</v>
      </c>
      <c r="AH108" s="1">
        <f>MU!AH95+UMKC!AH62+'S&amp;T'!AH51+UMSL!AH52</f>
        <v>412</v>
      </c>
      <c r="AI108" s="1">
        <f>MU!AI95+UMKC!AI62+'S&amp;T'!AI51+UMSL!AI52</f>
        <v>449</v>
      </c>
      <c r="AJ108" s="1">
        <f>MU!AJ95+UMKC!AJ62+'S&amp;T'!AJ51+UMSL!AJ52</f>
        <v>419</v>
      </c>
      <c r="AK108" s="1">
        <f>MU!AK95+UMKC!AK62+'S&amp;T'!AK51+UMSL!AK52</f>
        <v>359</v>
      </c>
      <c r="AL108" s="1">
        <f>MU!AL95+UMKC!AL62+'S&amp;T'!AL51+UMSL!AL52</f>
        <v>356</v>
      </c>
      <c r="AM108" s="1">
        <f>MU!AM95+UMKC!AM62+'S&amp;T'!AM51+UMSL!AM52</f>
        <v>369</v>
      </c>
      <c r="AN108" s="1">
        <f>MU!AN95+UMKC!AN62+'S&amp;T'!AN51+UMSL!AN52</f>
        <v>362</v>
      </c>
      <c r="AO108" s="1">
        <f>MU!AO95+UMKC!AO62+'S&amp;T'!AO51+UMSL!AO52</f>
        <v>362</v>
      </c>
      <c r="AP108" s="1">
        <f>MU!AP95+UMKC!AP62+'S&amp;T'!AP51+UMSL!AP52</f>
        <v>408</v>
      </c>
      <c r="AQ108" s="1">
        <f>MU!AQ95+UMKC!AQ62+'S&amp;T'!AQ51+UMSL!AQ52</f>
        <v>462</v>
      </c>
      <c r="AR108" s="1">
        <f>MU!AR95+UMKC!AR62+'S&amp;T'!AR51+UMSL!AR52</f>
        <v>442</v>
      </c>
      <c r="AS108" s="1">
        <f>MU!AS95+UMKC!AS62+'S&amp;T'!AS51+UMSL!AS52</f>
        <v>451</v>
      </c>
      <c r="AT108" s="1">
        <f>MU!AT95+UMKC!AT62+'S&amp;T'!AT51+UMSL!AT52</f>
        <v>510</v>
      </c>
      <c r="AU108" s="1">
        <f>MU!AU95+UMKC!AU62+'S&amp;T'!AU51+UMSL!AU52</f>
        <v>467</v>
      </c>
      <c r="AV108" s="1">
        <f>MU!AV95+UMKC!AV62+'S&amp;T'!AV51+UMSL!AV52</f>
        <v>539</v>
      </c>
      <c r="AW108" s="1">
        <f>MU!AW95+UMKC!AW62+'S&amp;T'!AW51+UMSL!AW52</f>
        <v>590</v>
      </c>
      <c r="AX108" s="1">
        <f>MU!AX95+UMKC!AX62+'S&amp;T'!AX51+UMSL!AX52</f>
        <v>531</v>
      </c>
      <c r="AY108" s="1">
        <f>MU!AY95+UMKC!AY62+'S&amp;T'!AY51+UMSL!AY52</f>
        <v>631</v>
      </c>
      <c r="AZ108" s="1">
        <f>MU!AZ95+UMKC!AZ62+'S&amp;T'!AZ51+UMSL!AZ52</f>
        <v>591</v>
      </c>
      <c r="BA108" s="1">
        <f>MU!BA95+UMKC!BA62+'S&amp;T'!BA51+UMSL!BA52</f>
        <v>614</v>
      </c>
      <c r="BB108" s="1">
        <f>MU!BB95+UMKC!BB62+'S&amp;T'!BB51+UMSL!BB52</f>
        <v>653</v>
      </c>
      <c r="BC108" s="1">
        <f>MU!BC95+UMKC!BC62+'S&amp;T'!BC51+UMSL!BC52</f>
        <v>638</v>
      </c>
      <c r="BD108" s="1">
        <f>MU!BD95+UMKC!BD62+'S&amp;T'!BD51+UMSL!BD52</f>
        <v>569</v>
      </c>
      <c r="BE108" s="1">
        <f>MU!BE95+UMKC!BE62+'S&amp;T'!BE51+UMSL!BE52</f>
        <v>608</v>
      </c>
      <c r="BF108" s="1">
        <f>MU!BF95+UMKC!BF62+'S&amp;T'!BF51+UMSL!BF52</f>
        <v>584</v>
      </c>
      <c r="BG108" s="1">
        <f>MU!BG95+UMKC!BG62+'S&amp;T'!BG51+UMSL!BG52</f>
        <v>661</v>
      </c>
      <c r="BH108" s="1">
        <f>MU!BH95+UMKC!BH62+'S&amp;T'!BH51+UMSL!BH52</f>
        <v>645</v>
      </c>
      <c r="BI108" s="1">
        <f>MU!BI95+UMKC!BI62+'S&amp;T'!BI51+UMSL!BI52</f>
        <v>650</v>
      </c>
      <c r="BJ108" s="6"/>
    </row>
    <row r="109" spans="1:62" ht="13.5" customHeight="1" x14ac:dyDescent="0.2">
      <c r="A109" s="5"/>
      <c r="C109" s="1" t="s">
        <v>9</v>
      </c>
      <c r="AF109" s="1">
        <f>UMSL!AF53</f>
        <v>0</v>
      </c>
      <c r="AG109" s="1">
        <f>UMSL!AG53</f>
        <v>12</v>
      </c>
      <c r="AH109" s="1">
        <f>UMSL!AH53</f>
        <v>12</v>
      </c>
      <c r="AI109" s="1">
        <f>UMSL!AI53</f>
        <v>11</v>
      </c>
      <c r="AJ109" s="1">
        <f>UMSL!AJ53</f>
        <v>10</v>
      </c>
      <c r="AK109" s="1">
        <f>UMSL!AK53</f>
        <v>9</v>
      </c>
      <c r="AL109" s="1">
        <f>UMSL!AL53</f>
        <v>6</v>
      </c>
      <c r="AM109" s="1">
        <f>MU!AM96+UMSL!AM53</f>
        <v>8</v>
      </c>
      <c r="AN109" s="1">
        <f>MU!AN96+UMSL!AN53</f>
        <v>5</v>
      </c>
      <c r="AO109" s="1">
        <f>MU!AO96+UMSL!AO53</f>
        <v>18</v>
      </c>
      <c r="AP109" s="1">
        <f>MU!AP96+UMSL!AP53</f>
        <v>14</v>
      </c>
      <c r="AQ109" s="1">
        <f>MU!AQ96+UMSL!AQ53</f>
        <v>21</v>
      </c>
      <c r="AR109" s="1">
        <f>MU!AR96+UMSL!AR53</f>
        <v>8</v>
      </c>
      <c r="AS109" s="1">
        <f>MU!AS96+UMKC!AS63+UMSL!AS53</f>
        <v>8</v>
      </c>
      <c r="AT109" s="1">
        <f>MU!AT96+UMKC!AT63+UMSL!AT53</f>
        <v>13</v>
      </c>
      <c r="AU109" s="1">
        <f>MU!AU96+UMKC!AU63+UMSL!AU53</f>
        <v>5</v>
      </c>
      <c r="AV109" s="1">
        <f>MU!AV96+UMKC!AV63+UMSL!AV53</f>
        <v>13</v>
      </c>
      <c r="AW109" s="1">
        <f>MU!AW96+UMKC!AW63+UMSL!AW53</f>
        <v>15</v>
      </c>
      <c r="AX109" s="1">
        <f>MU!AX96+UMKC!AX63+UMSL!AX53</f>
        <v>12</v>
      </c>
      <c r="AY109" s="1">
        <f>MU!AY96+UMKC!AY63+UMSL!AY53</f>
        <v>20</v>
      </c>
      <c r="AZ109" s="1">
        <f>MU!AZ96+UMKC!AZ63+UMSL!AZ53</f>
        <v>11</v>
      </c>
      <c r="BA109" s="1">
        <f>MU!BA96+UMKC!BA63+UMSL!BA53</f>
        <v>14</v>
      </c>
      <c r="BB109" s="1">
        <f>MU!BB96+UMKC!BB63+UMSL!BB53</f>
        <v>17</v>
      </c>
      <c r="BC109" s="1">
        <f>MU!BC96+UMKC!BC63+UMSL!BC53</f>
        <v>16</v>
      </c>
      <c r="BD109" s="1">
        <f>MU!BD96+UMKC!BD63+UMSL!BD53</f>
        <v>11</v>
      </c>
      <c r="BE109" s="1">
        <f>MU!BE96+UMKC!BE63+UMSL!BE53</f>
        <v>21</v>
      </c>
      <c r="BF109" s="1">
        <f>MU!BF96+UMSL!BF53</f>
        <v>19</v>
      </c>
      <c r="BG109" s="1">
        <f>MU!BG96+UMSL!BG53</f>
        <v>14</v>
      </c>
      <c r="BH109" s="1">
        <f>MU!BH96+UMSL!BH53</f>
        <v>13</v>
      </c>
      <c r="BI109" s="1">
        <f>MU!BI96+UMSL!BI53</f>
        <v>18</v>
      </c>
      <c r="BJ109" s="6"/>
    </row>
    <row r="110" spans="1:62" ht="13.5" customHeight="1" x14ac:dyDescent="0.2">
      <c r="A110" s="5"/>
      <c r="C110" s="1" t="s">
        <v>5</v>
      </c>
      <c r="W110" s="1">
        <f>MU!W97+UMKC!W64+UMSL!W54</f>
        <v>37</v>
      </c>
      <c r="X110" s="1">
        <f>MU!X97+UMKC!X64+UMSL!X54</f>
        <v>32</v>
      </c>
      <c r="Y110" s="1">
        <f>MU!Y97+UMKC!Y64+UMSL!Y54</f>
        <v>48</v>
      </c>
      <c r="Z110" s="1">
        <f>MU!Z97+UMKC!Z64+UMSL!Z54</f>
        <v>41</v>
      </c>
      <c r="AA110" s="1">
        <f>MU!AA97+UMKC!AA64+UMSL!AA54</f>
        <v>34</v>
      </c>
      <c r="AB110" s="1">
        <f>MU!AB97+UMKC!AB64+UMSL!AB54</f>
        <v>50</v>
      </c>
      <c r="AC110" s="1">
        <f>MU!AC97+UMKC!AC64+UMSL!AC54</f>
        <v>34</v>
      </c>
      <c r="AD110" s="1">
        <f>MU!AD97+UMKC!AD64+UMSL!AD54</f>
        <v>43</v>
      </c>
      <c r="AE110" s="1">
        <f>MU!AE97+UMKC!AE64+UMSL!AE54</f>
        <v>40</v>
      </c>
      <c r="AF110" s="1">
        <f>MU!AF97+UMKC!AF64+UMSL!AF54</f>
        <v>45</v>
      </c>
      <c r="AG110" s="1">
        <f>MU!AG97+UMKC!AG64+UMSL!AG54</f>
        <v>54</v>
      </c>
      <c r="AH110" s="1">
        <f>MU!AH97+UMKC!AH64+UMSL!AH54</f>
        <v>51</v>
      </c>
      <c r="AI110" s="1">
        <f>MU!AI97+UMKC!AI64+UMSL!AI54</f>
        <v>39</v>
      </c>
      <c r="AJ110" s="1">
        <f>MU!AJ97+UMKC!AJ64+UMSL!AJ54</f>
        <v>38</v>
      </c>
      <c r="AK110" s="1">
        <f>MU!AK97+UMKC!AK64+UMSL!AK54</f>
        <v>40</v>
      </c>
      <c r="AL110" s="1">
        <f>MU!AL97+UMKC!AL64+UMSL!AL54</f>
        <v>42</v>
      </c>
      <c r="AM110" s="1">
        <f>MU!AM97+UMKC!AM64+UMSL!AM54</f>
        <v>50</v>
      </c>
      <c r="AN110" s="1">
        <f>MU!AN97+UMKC!AN64+UMSL!AN54</f>
        <v>39</v>
      </c>
      <c r="AO110" s="1">
        <f>MU!AO97+UMKC!AO64+'S&amp;T'!AO52+UMSL!AO54</f>
        <v>68</v>
      </c>
      <c r="AP110" s="1">
        <f>MU!AP97+UMKC!AP64+'S&amp;T'!AP52+UMSL!AP54</f>
        <v>56</v>
      </c>
      <c r="AQ110" s="1">
        <f>MU!AQ97+UMKC!AQ64+'S&amp;T'!AQ52+UMSL!AQ54</f>
        <v>66</v>
      </c>
      <c r="AR110" s="1">
        <f>MU!AR97+UMKC!AR64+'S&amp;T'!AR52+UMSL!AR54</f>
        <v>57</v>
      </c>
      <c r="AS110" s="1">
        <f>MU!AS97+UMKC!AS64+'S&amp;T'!AS52+UMSL!AS54</f>
        <v>63</v>
      </c>
      <c r="AT110" s="1">
        <f>MU!AT97+UMKC!AT64+'S&amp;T'!AT52+UMSL!AT54</f>
        <v>77</v>
      </c>
      <c r="AU110" s="1">
        <f>MU!AU97+UMKC!AU64+'S&amp;T'!AU52+UMSL!AU54</f>
        <v>74</v>
      </c>
      <c r="AV110" s="1">
        <f>MU!AV97+UMKC!AV64+'S&amp;T'!AV52+UMSL!AV54</f>
        <v>78</v>
      </c>
      <c r="AW110" s="1">
        <f>MU!AW97+UMKC!AW64+'S&amp;T'!AW52+UMSL!AW54</f>
        <v>82</v>
      </c>
      <c r="AX110" s="1">
        <f>MU!AX97+UMKC!AX64+'S&amp;T'!AX52+UMSL!AX54</f>
        <v>75</v>
      </c>
      <c r="AY110" s="1">
        <f>MU!AY97+UMKC!AY64+'S&amp;T'!AY52+UMSL!AY54</f>
        <v>59</v>
      </c>
      <c r="AZ110" s="1">
        <f>MU!AZ97+UMKC!AZ64+'S&amp;T'!AZ52+UMSL!AZ54</f>
        <v>51</v>
      </c>
      <c r="BA110" s="1">
        <f>MU!BA97+UMKC!BA64+'S&amp;T'!BA52+UMSL!BA54</f>
        <v>45</v>
      </c>
      <c r="BB110" s="1">
        <f>MU!BB97+UMKC!BB64+'S&amp;T'!BB52+UMSL!BB54</f>
        <v>57</v>
      </c>
      <c r="BC110" s="1">
        <f>MU!BC97+UMKC!BC64+'S&amp;T'!BC52+UMSL!BC54</f>
        <v>47</v>
      </c>
      <c r="BD110" s="1">
        <f>MU!BD97+UMKC!BD64+'S&amp;T'!BD52+UMSL!BD54</f>
        <v>44</v>
      </c>
      <c r="BE110" s="1">
        <f>MU!BE97+UMKC!BE64+'S&amp;T'!BE52+UMSL!BE54</f>
        <v>48</v>
      </c>
      <c r="BF110" s="1">
        <f>MU!BF97+UMKC!BF64+'S&amp;T'!BF52+UMSL!BF54</f>
        <v>57</v>
      </c>
      <c r="BG110" s="1">
        <f>MU!BG97+UMKC!BG64+'S&amp;T'!BG52+UMSL!BG54</f>
        <v>114</v>
      </c>
      <c r="BH110" s="1">
        <f>MU!BH97+UMKC!BH64+'S&amp;T'!BH52+UMSL!BH54</f>
        <v>76</v>
      </c>
      <c r="BI110" s="1">
        <f>MU!BI97+UMKC!BI64+'S&amp;T'!BI52+UMSL!BI54</f>
        <v>100</v>
      </c>
      <c r="BJ110" s="6"/>
    </row>
    <row r="111" spans="1:62" ht="13.5" customHeight="1" x14ac:dyDescent="0.2">
      <c r="A111" s="5"/>
      <c r="C111" s="1" t="s">
        <v>7</v>
      </c>
      <c r="W111" s="1">
        <f>MU!W98</f>
        <v>7</v>
      </c>
      <c r="X111" s="1">
        <f>MU!X98</f>
        <v>15</v>
      </c>
      <c r="Y111" s="1">
        <f>MU!Y98+UMSL!Y55</f>
        <v>21</v>
      </c>
      <c r="Z111" s="1">
        <f>MU!Z98+UMSL!Z55</f>
        <v>17</v>
      </c>
      <c r="AA111" s="1">
        <f>MU!AA98+UMSL!AA55</f>
        <v>17</v>
      </c>
      <c r="AB111" s="1">
        <f>MU!AB98+UMSL!AB55</f>
        <v>29</v>
      </c>
      <c r="AC111" s="1">
        <f>MU!AC98+UMSL!AC55</f>
        <v>21</v>
      </c>
      <c r="AD111" s="1">
        <f>MU!AD98+UMSL!AD55</f>
        <v>25</v>
      </c>
      <c r="AE111" s="1">
        <f>MU!AE98+UMSL!AE55</f>
        <v>18</v>
      </c>
      <c r="AF111" s="1">
        <f>MU!AF98+UMSL!AF55</f>
        <v>18</v>
      </c>
      <c r="AG111" s="1">
        <f>MU!AG98+UMSL!AG55</f>
        <v>28</v>
      </c>
      <c r="AH111" s="1">
        <f>MU!AH98+UMSL!AH55</f>
        <v>33</v>
      </c>
      <c r="AI111" s="1">
        <f>MU!AI98+UMSL!AI55</f>
        <v>31</v>
      </c>
      <c r="AJ111" s="1">
        <f>MU!AJ98+UMSL!AJ55</f>
        <v>27</v>
      </c>
      <c r="AK111" s="1">
        <f>MU!AK98+UMSL!AK55</f>
        <v>35</v>
      </c>
      <c r="AL111" s="1">
        <f>MU!AL98+UMSL!AL55</f>
        <v>33</v>
      </c>
      <c r="AM111" s="1">
        <f>MU!AM98+UMSL!AM55</f>
        <v>35</v>
      </c>
      <c r="AN111" s="1">
        <f>MU!AN98+UMSL!AN55</f>
        <v>30</v>
      </c>
      <c r="AO111" s="1">
        <f>MU!AO98+UMSL!AO55</f>
        <v>39</v>
      </c>
      <c r="AP111" s="1">
        <f>MU!AP98+UMSL!AP55</f>
        <v>35</v>
      </c>
      <c r="AQ111" s="1">
        <f>MU!AQ98+UMSL!AQ55</f>
        <v>38</v>
      </c>
      <c r="AR111" s="1">
        <f>MU!AR98+UMSL!AR55</f>
        <v>46</v>
      </c>
      <c r="AS111" s="1">
        <f>MU!AS98+UMSL!AS55</f>
        <v>51</v>
      </c>
      <c r="AT111" s="1">
        <f>MU!AT98+UMSL!AT55</f>
        <v>41</v>
      </c>
      <c r="AU111" s="1">
        <f>MU!AU98+UMSL!AU55</f>
        <v>27</v>
      </c>
      <c r="AV111" s="1">
        <f>MU!AV98+UMSL!AV55</f>
        <v>42</v>
      </c>
      <c r="AW111" s="1">
        <f>MU!AW98+UMSL!AW55</f>
        <v>37</v>
      </c>
      <c r="AX111" s="1">
        <f>MU!AX98+UMSL!AX55</f>
        <v>30</v>
      </c>
      <c r="AY111" s="1">
        <f>MU!AY98+UMSL!AY55</f>
        <v>46</v>
      </c>
      <c r="AZ111" s="1">
        <f>MU!AZ98+UMSL!AZ55</f>
        <v>38</v>
      </c>
      <c r="BA111" s="1">
        <f>MU!BA98+UMSL!BA55</f>
        <v>35</v>
      </c>
      <c r="BB111" s="1">
        <f>MU!BB98+UMSL!BB55</f>
        <v>42</v>
      </c>
      <c r="BC111" s="1">
        <f>MU!BC98+UMSL!BC55</f>
        <v>38</v>
      </c>
      <c r="BD111" s="1">
        <f>MU!BD98+UMSL!BD55</f>
        <v>35</v>
      </c>
      <c r="BE111" s="1">
        <f>MU!BE98+UMSL!BE55</f>
        <v>26</v>
      </c>
      <c r="BF111" s="1">
        <f>MU!BF98+UMSL!BF55</f>
        <v>34</v>
      </c>
      <c r="BG111" s="1">
        <f>MU!BG98+UMSL!BG55</f>
        <v>37</v>
      </c>
      <c r="BH111" s="1">
        <f>MU!BH98+UMSL!BH55</f>
        <v>13</v>
      </c>
      <c r="BI111" s="1">
        <f>MU!BI98+UMSL!BI55</f>
        <v>27</v>
      </c>
      <c r="BJ111" s="6"/>
    </row>
    <row r="112" spans="1:62" ht="13.5" customHeight="1" x14ac:dyDescent="0.2">
      <c r="A112" s="5"/>
      <c r="W112" s="9">
        <f t="shared" ref="W112:AA112" si="99">SUM(W108:W111)</f>
        <v>298</v>
      </c>
      <c r="X112" s="9">
        <f t="shared" si="99"/>
        <v>268</v>
      </c>
      <c r="Y112" s="9">
        <f t="shared" si="99"/>
        <v>282</v>
      </c>
      <c r="Z112" s="9">
        <f t="shared" si="99"/>
        <v>288</v>
      </c>
      <c r="AA112" s="9">
        <f t="shared" si="99"/>
        <v>300</v>
      </c>
      <c r="AB112" s="9">
        <f t="shared" ref="AB112:AD112" si="100">SUM(AB108:AB111)</f>
        <v>346</v>
      </c>
      <c r="AC112" s="9">
        <f t="shared" si="100"/>
        <v>389</v>
      </c>
      <c r="AD112" s="9">
        <f t="shared" si="100"/>
        <v>394</v>
      </c>
      <c r="AE112" s="9">
        <f t="shared" ref="AE112:AG112" si="101">SUM(AE108:AE111)</f>
        <v>462</v>
      </c>
      <c r="AF112" s="9">
        <f t="shared" si="101"/>
        <v>441</v>
      </c>
      <c r="AG112" s="9">
        <f t="shared" si="101"/>
        <v>486</v>
      </c>
      <c r="AH112" s="9">
        <f t="shared" ref="AH112:AU112" si="102">SUM(AH108:AH111)</f>
        <v>508</v>
      </c>
      <c r="AI112" s="9">
        <f t="shared" si="102"/>
        <v>530</v>
      </c>
      <c r="AJ112" s="9">
        <f t="shared" si="102"/>
        <v>494</v>
      </c>
      <c r="AK112" s="9">
        <f t="shared" si="102"/>
        <v>443</v>
      </c>
      <c r="AL112" s="9">
        <f t="shared" si="102"/>
        <v>437</v>
      </c>
      <c r="AM112" s="9">
        <f t="shared" si="102"/>
        <v>462</v>
      </c>
      <c r="AN112" s="9">
        <f t="shared" si="102"/>
        <v>436</v>
      </c>
      <c r="AO112" s="9">
        <f t="shared" si="102"/>
        <v>487</v>
      </c>
      <c r="AP112" s="9">
        <f t="shared" si="102"/>
        <v>513</v>
      </c>
      <c r="AQ112" s="9">
        <f t="shared" si="102"/>
        <v>587</v>
      </c>
      <c r="AR112" s="9">
        <f t="shared" si="102"/>
        <v>553</v>
      </c>
      <c r="AS112" s="9">
        <f t="shared" si="102"/>
        <v>573</v>
      </c>
      <c r="AT112" s="9">
        <f t="shared" si="102"/>
        <v>641</v>
      </c>
      <c r="AU112" s="9">
        <f t="shared" si="102"/>
        <v>573</v>
      </c>
      <c r="AV112" s="9">
        <f>SUM(AV108:AV111)</f>
        <v>672</v>
      </c>
      <c r="AW112" s="9">
        <f t="shared" ref="AW112:BB112" si="103">SUM(AW107:AW111)</f>
        <v>726</v>
      </c>
      <c r="AX112" s="9">
        <f t="shared" si="103"/>
        <v>653</v>
      </c>
      <c r="AY112" s="9">
        <f t="shared" si="103"/>
        <v>759</v>
      </c>
      <c r="AZ112" s="9">
        <f t="shared" si="103"/>
        <v>695</v>
      </c>
      <c r="BA112" s="9">
        <f t="shared" si="103"/>
        <v>718</v>
      </c>
      <c r="BB112" s="9">
        <f t="shared" si="103"/>
        <v>776</v>
      </c>
      <c r="BC112" s="9">
        <f t="shared" ref="BC112" si="104">SUM(BC107:BC111)</f>
        <v>749</v>
      </c>
      <c r="BD112" s="9">
        <f t="shared" ref="BD112:BE112" si="105">SUM(BD107:BD111)</f>
        <v>680</v>
      </c>
      <c r="BE112" s="9">
        <f t="shared" si="105"/>
        <v>729</v>
      </c>
      <c r="BF112" s="9">
        <f t="shared" ref="BF112:BG112" si="106">SUM(BF107:BF111)</f>
        <v>754</v>
      </c>
      <c r="BG112" s="9">
        <f t="shared" si="106"/>
        <v>902</v>
      </c>
      <c r="BH112" s="9">
        <f t="shared" ref="BH112:BI112" si="107">SUM(BH107:BH111)</f>
        <v>843</v>
      </c>
      <c r="BI112" s="9">
        <f t="shared" si="107"/>
        <v>893</v>
      </c>
      <c r="BJ112" s="6"/>
    </row>
    <row r="113" spans="1:62" ht="13.5" customHeight="1" x14ac:dyDescent="0.2">
      <c r="A113" s="5"/>
      <c r="B113" s="8" t="s">
        <v>85</v>
      </c>
      <c r="BJ113" s="6"/>
    </row>
    <row r="114" spans="1:62" ht="13.5" customHeight="1" x14ac:dyDescent="0.2">
      <c r="A114" s="5"/>
      <c r="B114" s="8"/>
      <c r="C114" s="1" t="s">
        <v>10</v>
      </c>
      <c r="AW114" s="1">
        <f>UMSL!AW58</f>
        <v>0</v>
      </c>
      <c r="AX114" s="1">
        <f>UMSL!AX58</f>
        <v>2</v>
      </c>
      <c r="AY114" s="1">
        <f>UMSL!AY58</f>
        <v>3</v>
      </c>
      <c r="AZ114" s="1">
        <f>UMSL!AZ58</f>
        <v>5</v>
      </c>
      <c r="BA114" s="1">
        <f>UMSL!BA58</f>
        <v>6</v>
      </c>
      <c r="BB114" s="1">
        <f>UMSL!BB58</f>
        <v>2</v>
      </c>
      <c r="BC114" s="1">
        <f>UMSL!BC58</f>
        <v>8</v>
      </c>
      <c r="BD114" s="1">
        <f>MU!BD101+UMSL!BD58</f>
        <v>2</v>
      </c>
      <c r="BE114" s="1">
        <f>MU!BE101+UMSL!BE58</f>
        <v>8</v>
      </c>
      <c r="BF114" s="1">
        <f>MU!BF101+UMSL!BF58</f>
        <v>5</v>
      </c>
      <c r="BG114" s="1">
        <f>MU!BG101+UMSL!BG58</f>
        <v>22</v>
      </c>
      <c r="BH114" s="1">
        <f>MU!BH101+UMSL!BH58</f>
        <v>19</v>
      </c>
      <c r="BI114" s="1">
        <f>MU!BI101+UMSL!BI58</f>
        <v>11</v>
      </c>
      <c r="BJ114" s="6"/>
    </row>
    <row r="115" spans="1:62" ht="13.5" customHeight="1" x14ac:dyDescent="0.2">
      <c r="A115" s="5"/>
      <c r="C115" s="1" t="s">
        <v>0</v>
      </c>
      <c r="W115" s="1">
        <f>MU!W102+UMKC!W67+'S&amp;T'!W55+UMSL!W59</f>
        <v>40</v>
      </c>
      <c r="X115" s="1">
        <f>MU!X102+UMKC!X67+'S&amp;T'!X55+UMSL!X59</f>
        <v>44</v>
      </c>
      <c r="Y115" s="1">
        <f>MU!Y102+UMKC!Y67+'S&amp;T'!Y55+UMSL!Y59</f>
        <v>58</v>
      </c>
      <c r="Z115" s="1">
        <f>MU!Z102+UMKC!Z67+'S&amp;T'!Z55+UMSL!Z59</f>
        <v>49</v>
      </c>
      <c r="AA115" s="1">
        <f>MU!AA102+UMKC!AA67+'S&amp;T'!AA55+UMSL!AA59</f>
        <v>54</v>
      </c>
      <c r="AB115" s="1">
        <f>MU!AB102+UMKC!AB67+'S&amp;T'!AB55+UMSL!AB59</f>
        <v>49</v>
      </c>
      <c r="AC115" s="1">
        <f>MU!AC102+UMKC!AC67+'S&amp;T'!AC55+UMSL!AC59</f>
        <v>58</v>
      </c>
      <c r="AD115" s="1">
        <f>MU!AD102+UMKC!AD67+'S&amp;T'!AD55+UMSL!AD59</f>
        <v>56</v>
      </c>
      <c r="AE115" s="1">
        <f>MU!AE102+UMKC!AE67+'S&amp;T'!AE55+UMSL!AE59</f>
        <v>61</v>
      </c>
      <c r="AF115" s="1">
        <f>MU!AF102+UMKC!AF67+'S&amp;T'!AF55+UMSL!AF59</f>
        <v>66</v>
      </c>
      <c r="AG115" s="1">
        <f>MU!AG102+UMKC!AG67+'S&amp;T'!AG55+UMSL!AG59</f>
        <v>59</v>
      </c>
      <c r="AH115" s="1">
        <f>MU!AH102+UMKC!AH67+'S&amp;T'!AH55+UMSL!AH59</f>
        <v>44</v>
      </c>
      <c r="AI115" s="1">
        <f>MU!AI102+UMKC!AI67+'S&amp;T'!AI55+UMSL!AI59</f>
        <v>57</v>
      </c>
      <c r="AJ115" s="1">
        <f>MU!AJ102+UMKC!AJ67+'S&amp;T'!AJ55+UMSL!AJ59</f>
        <v>60</v>
      </c>
      <c r="AK115" s="1">
        <f>MU!AK102+UMKC!AK67+'S&amp;T'!AK55+UMSL!AK59</f>
        <v>46</v>
      </c>
      <c r="AL115" s="1">
        <f>MU!AL102+UMKC!AL67+'S&amp;T'!AL55+UMSL!AL59</f>
        <v>59</v>
      </c>
      <c r="AM115" s="1">
        <f>MU!AM102+UMKC!AM67+'S&amp;T'!AM55+UMSL!AM59</f>
        <v>63</v>
      </c>
      <c r="AN115" s="1">
        <f>MU!AN102+UMKC!AN67+'S&amp;T'!AN55+UMSL!AN59</f>
        <v>70</v>
      </c>
      <c r="AO115" s="1">
        <f>MU!AO102+UMKC!AO67+'S&amp;T'!AO55+UMSL!AO59</f>
        <v>65</v>
      </c>
      <c r="AP115" s="1">
        <f>MU!AP102+UMKC!AP67+'S&amp;T'!AP55+UMSL!AP59</f>
        <v>78</v>
      </c>
      <c r="AQ115" s="1">
        <f>MU!AQ102+UMKC!AQ67+'S&amp;T'!AQ55+UMSL!AQ59</f>
        <v>89</v>
      </c>
      <c r="AR115" s="1">
        <f>MU!AR102+UMKC!AR67+'S&amp;T'!AR55+UMSL!AR59</f>
        <v>71</v>
      </c>
      <c r="AS115" s="1">
        <f>MU!AS102+UMKC!AS67+'S&amp;T'!AS55+UMSL!AS59</f>
        <v>73</v>
      </c>
      <c r="AT115" s="1">
        <f>MU!AT102+UMKC!AT67+'S&amp;T'!AT55+UMSL!AT59</f>
        <v>80</v>
      </c>
      <c r="AU115" s="1">
        <f>MU!AU102+UMKC!AU67+'S&amp;T'!AU55+UMSL!AU59</f>
        <v>77</v>
      </c>
      <c r="AV115" s="1">
        <f>MU!AV102+UMKC!AV67+'S&amp;T'!AV55+UMSL!AV59</f>
        <v>92</v>
      </c>
      <c r="AW115" s="1">
        <f>MU!AW102+UMKC!AW67+'S&amp;T'!AW55+UMSL!AW59</f>
        <v>99</v>
      </c>
      <c r="AX115" s="1">
        <f>MU!AX102+UMKC!AX67+'S&amp;T'!AX55+UMSL!AX59</f>
        <v>100</v>
      </c>
      <c r="AY115" s="1">
        <f>MU!AY102+UMKC!AY67+'S&amp;T'!AY55+UMSL!AY59</f>
        <v>121</v>
      </c>
      <c r="AZ115" s="1">
        <f>MU!AZ102+UMKC!AZ67+'S&amp;T'!AZ55+UMSL!AZ59</f>
        <v>112</v>
      </c>
      <c r="BA115" s="1">
        <f>MU!BA102+UMKC!BA67+'S&amp;T'!BA55+UMSL!BA59</f>
        <v>143</v>
      </c>
      <c r="BB115" s="1">
        <f>MU!BB102+UMKC!BB67+'S&amp;T'!BB55+UMSL!BB59</f>
        <v>148</v>
      </c>
      <c r="BC115" s="1">
        <f>MU!BC102+UMKC!BC67+'S&amp;T'!BC55+UMSL!BC59</f>
        <v>140</v>
      </c>
      <c r="BD115" s="1">
        <f>MU!BD102+UMKC!BD67+'S&amp;T'!BD55+UMSL!BD59</f>
        <v>140</v>
      </c>
      <c r="BE115" s="1">
        <f>MU!BE102+UMKC!BE67+'S&amp;T'!BE55+UMSL!BE59</f>
        <v>141</v>
      </c>
      <c r="BF115" s="1">
        <f>MU!BF102+UMKC!BF67+'S&amp;T'!BF55+UMSL!BF59</f>
        <v>104</v>
      </c>
      <c r="BG115" s="1">
        <f>MU!BG102+UMKC!BG67+'S&amp;T'!BG55+UMSL!BG59</f>
        <v>132</v>
      </c>
      <c r="BH115" s="1">
        <f>MU!BH102+UMKC!BH67+'S&amp;T'!BH55+UMSL!BH59</f>
        <v>112</v>
      </c>
      <c r="BI115" s="1">
        <f>MU!BI102+UMKC!BI67+'S&amp;T'!BI55+UMSL!BI59</f>
        <v>119</v>
      </c>
      <c r="BJ115" s="6"/>
    </row>
    <row r="116" spans="1:62" ht="13.5" customHeight="1" x14ac:dyDescent="0.2">
      <c r="A116" s="5"/>
      <c r="C116" s="1" t="s">
        <v>9</v>
      </c>
      <c r="AQ116" s="1">
        <f>'S&amp;T'!AQ56</f>
        <v>1</v>
      </c>
      <c r="AR116" s="1">
        <f>'S&amp;T'!AR56</f>
        <v>2</v>
      </c>
      <c r="AS116" s="1">
        <f>'S&amp;T'!AS56</f>
        <v>1</v>
      </c>
      <c r="AT116" s="1">
        <f>'S&amp;T'!AT56</f>
        <v>2</v>
      </c>
      <c r="AU116" s="1">
        <f>'S&amp;T'!AU56</f>
        <v>1</v>
      </c>
      <c r="AV116" s="1">
        <f>'S&amp;T'!AV56</f>
        <v>1</v>
      </c>
      <c r="AW116" s="1">
        <f>'S&amp;T'!AW56</f>
        <v>1</v>
      </c>
      <c r="AX116" s="1">
        <f>'S&amp;T'!AX56</f>
        <v>3</v>
      </c>
      <c r="AY116" s="1">
        <f>'S&amp;T'!AY56</f>
        <v>2</v>
      </c>
      <c r="AZ116" s="1">
        <f>'S&amp;T'!AZ56</f>
        <v>2</v>
      </c>
      <c r="BA116" s="1">
        <f>'S&amp;T'!BA56</f>
        <v>1</v>
      </c>
      <c r="BB116" s="1">
        <f>'S&amp;T'!BB56</f>
        <v>1</v>
      </c>
      <c r="BC116" s="1">
        <f>'S&amp;T'!BC56</f>
        <v>2</v>
      </c>
      <c r="BD116" s="1">
        <f>'S&amp;T'!BD56</f>
        <v>0</v>
      </c>
      <c r="BE116" s="1">
        <f>MU!BE103+'S&amp;T'!BE56</f>
        <v>5</v>
      </c>
      <c r="BF116" s="1">
        <f>MU!BF103+'S&amp;T'!BF56+UMSL!BF60</f>
        <v>6</v>
      </c>
      <c r="BG116" s="1">
        <f>MU!BG103+'S&amp;T'!BG56+UMSL!BG60</f>
        <v>3</v>
      </c>
      <c r="BH116" s="1">
        <f>MU!BH103+'S&amp;T'!BH56+UMSL!BH60</f>
        <v>1</v>
      </c>
      <c r="BI116" s="1">
        <f>MU!BI103+'S&amp;T'!BI56+UMSL!BI60</f>
        <v>4</v>
      </c>
      <c r="BJ116" s="6"/>
    </row>
    <row r="117" spans="1:62" ht="13.5" customHeight="1" x14ac:dyDescent="0.2">
      <c r="A117" s="5"/>
      <c r="C117" s="1" t="s">
        <v>5</v>
      </c>
      <c r="W117" s="1">
        <f>MU!W104+UMKC!W68+'S&amp;T'!W57+UMSL!W61</f>
        <v>26</v>
      </c>
      <c r="X117" s="1">
        <f>MU!X104+UMKC!X68+'S&amp;T'!X57+UMSL!X61</f>
        <v>23</v>
      </c>
      <c r="Y117" s="1">
        <f>MU!Y104+UMKC!Y68+'S&amp;T'!Y57+UMSL!Y61</f>
        <v>20</v>
      </c>
      <c r="Z117" s="1">
        <f>MU!Z104+UMKC!Z68+'S&amp;T'!Z57+UMSL!Z61</f>
        <v>14</v>
      </c>
      <c r="AA117" s="1">
        <f>MU!AA104+UMKC!AA68+'S&amp;T'!AA57+UMSL!AA61</f>
        <v>26</v>
      </c>
      <c r="AB117" s="1">
        <f>MU!AB104+UMKC!AB68+'S&amp;T'!AB57+UMSL!AB61</f>
        <v>24</v>
      </c>
      <c r="AC117" s="1">
        <f>MU!AC104+UMKC!AC68+'S&amp;T'!AC57+UMSL!AC61</f>
        <v>26</v>
      </c>
      <c r="AD117" s="1">
        <f>MU!AD104+UMKC!AD68+'S&amp;T'!AD57+UMSL!AD61</f>
        <v>34</v>
      </c>
      <c r="AE117" s="1">
        <f>MU!AE104+UMKC!AE68+'S&amp;T'!AE57+UMSL!AE61</f>
        <v>35</v>
      </c>
      <c r="AF117" s="1">
        <f>MU!AF104+UMKC!AF68+'S&amp;T'!AF57+UMSL!AF61</f>
        <v>26</v>
      </c>
      <c r="AG117" s="1">
        <f>MU!AG104+UMKC!AG68+'S&amp;T'!AG57+UMSL!AG61</f>
        <v>16</v>
      </c>
      <c r="AH117" s="1">
        <f>MU!AH104+UMKC!AH68+'S&amp;T'!AH57+UMSL!AH61</f>
        <v>23</v>
      </c>
      <c r="AI117" s="1">
        <f>MU!AI104+UMKC!AI68+'S&amp;T'!AI57+UMSL!AI61</f>
        <v>29</v>
      </c>
      <c r="AJ117" s="1">
        <f>MU!AJ104+UMKC!AJ68+'S&amp;T'!AJ57+UMSL!AJ61</f>
        <v>28</v>
      </c>
      <c r="AK117" s="1">
        <f>MU!AK104+UMKC!AK68+'S&amp;T'!AK57+UMSL!AK61</f>
        <v>19</v>
      </c>
      <c r="AL117" s="1">
        <f>MU!AL104+UMKC!AL68+'S&amp;T'!AL57+UMSL!AL61</f>
        <v>24</v>
      </c>
      <c r="AM117" s="1">
        <f>MU!AM104+UMKC!AM68+'S&amp;T'!AM57+UMSL!AM61</f>
        <v>44</v>
      </c>
      <c r="AN117" s="1">
        <f>MU!AN104+UMKC!AN68+'S&amp;T'!AN57+UMSL!AN61</f>
        <v>33</v>
      </c>
      <c r="AO117" s="1">
        <f>MU!AO104+UMKC!AO68+'S&amp;T'!AO57+UMSL!AO61</f>
        <v>35</v>
      </c>
      <c r="AP117" s="1">
        <f>MU!AP104+UMKC!AP68+'S&amp;T'!AP57+UMSL!AP61</f>
        <v>39</v>
      </c>
      <c r="AQ117" s="1">
        <f>MU!AQ104+UMKC!AQ68+'S&amp;T'!AQ57+UMSL!AQ61</f>
        <v>37</v>
      </c>
      <c r="AR117" s="1">
        <f>MU!AR104+UMKC!AR68+'S&amp;T'!AR57+UMSL!AR61</f>
        <v>43</v>
      </c>
      <c r="AS117" s="1">
        <f>MU!AS104+UMKC!AS68+'S&amp;T'!AS57+UMSL!AS61</f>
        <v>58</v>
      </c>
      <c r="AT117" s="1">
        <f>MU!AT104+UMKC!AT68+'S&amp;T'!AT57+UMSL!AT61</f>
        <v>39</v>
      </c>
      <c r="AU117" s="1">
        <f>MU!AU104+UMKC!AU68+'S&amp;T'!AU57+UMSL!AU61</f>
        <v>56</v>
      </c>
      <c r="AV117" s="1">
        <f>MU!AV104+UMKC!AV68+'S&amp;T'!AV57+UMSL!AV61</f>
        <v>49</v>
      </c>
      <c r="AW117" s="1">
        <f>MU!AW104+UMKC!AW68+'S&amp;T'!AW57+UMSL!AW61</f>
        <v>55</v>
      </c>
      <c r="AX117" s="1">
        <f>MU!AX104+UMKC!AX68+'S&amp;T'!AX57+UMSL!AX61</f>
        <v>87</v>
      </c>
      <c r="AY117" s="1">
        <f>MU!AY104+UMKC!AY68+'S&amp;T'!AY57+UMSL!AY61</f>
        <v>102</v>
      </c>
      <c r="AZ117" s="1">
        <f>MU!AZ104+UMKC!AZ68+'S&amp;T'!AZ57+UMSL!AZ61</f>
        <v>66</v>
      </c>
      <c r="BA117" s="1">
        <f>MU!BA104+UMKC!BA68+'S&amp;T'!BA57+UMSL!BA61</f>
        <v>76</v>
      </c>
      <c r="BB117" s="1">
        <f>MU!BB104+UMKC!BB68+'S&amp;T'!BB57+UMSL!BB61</f>
        <v>62</v>
      </c>
      <c r="BC117" s="1">
        <f>MU!BC104+UMKC!BC68+'S&amp;T'!BC57+UMSL!BC61</f>
        <v>50</v>
      </c>
      <c r="BD117" s="1">
        <f>MU!BD104+UMKC!BD68+'S&amp;T'!BD57+UMSL!BD61</f>
        <v>40</v>
      </c>
      <c r="BE117" s="1">
        <f>MU!BE104+UMKC!BE68+'S&amp;T'!BE57+UMSL!BE61</f>
        <v>44</v>
      </c>
      <c r="BF117" s="1">
        <f>MU!BF104+UMKC!BF68+'S&amp;T'!BF57+UMSL!BF61</f>
        <v>55</v>
      </c>
      <c r="BG117" s="1">
        <f>MU!BG104+UMKC!BG68+'S&amp;T'!BG57+UMSL!BG61</f>
        <v>58</v>
      </c>
      <c r="BH117" s="1">
        <f>MU!BH104+UMKC!BH68+'S&amp;T'!BH57+UMSL!BH61</f>
        <v>80</v>
      </c>
      <c r="BI117" s="1">
        <f>MU!BI104+UMKC!BI68+'S&amp;T'!BI57+UMSL!BI61</f>
        <v>64</v>
      </c>
      <c r="BJ117" s="6"/>
    </row>
    <row r="118" spans="1:62" ht="13.5" customHeight="1" x14ac:dyDescent="0.2">
      <c r="A118" s="5"/>
      <c r="C118" s="1" t="s">
        <v>7</v>
      </c>
      <c r="W118" s="1">
        <f>MU!W105+UMKC!W69+'S&amp;T'!W58</f>
        <v>7</v>
      </c>
      <c r="X118" s="1">
        <f>MU!X105+UMKC!X69+'S&amp;T'!X58</f>
        <v>5</v>
      </c>
      <c r="Y118" s="1">
        <f>MU!Y105+UMKC!Y69+'S&amp;T'!Y58</f>
        <v>5</v>
      </c>
      <c r="Z118" s="1">
        <f>MU!Z105+UMKC!Z69+'S&amp;T'!Z58</f>
        <v>5</v>
      </c>
      <c r="AA118" s="1">
        <f>MU!AA105+UMKC!AA69+'S&amp;T'!AA58</f>
        <v>6</v>
      </c>
      <c r="AB118" s="1">
        <f>MU!AB105+UMKC!AB69+'S&amp;T'!AB58</f>
        <v>7</v>
      </c>
      <c r="AC118" s="1">
        <f>MU!AC105+UMKC!AC69+'S&amp;T'!AC58</f>
        <v>5</v>
      </c>
      <c r="AD118" s="1">
        <f>MU!AD105+UMKC!AD69+'S&amp;T'!AD58</f>
        <v>5</v>
      </c>
      <c r="AE118" s="1">
        <f>MU!AE105+UMKC!AE69+'S&amp;T'!AE58</f>
        <v>4</v>
      </c>
      <c r="AF118" s="1">
        <f>MU!AF105+UMKC!AF69+'S&amp;T'!AF58</f>
        <v>8</v>
      </c>
      <c r="AG118" s="1">
        <f>MU!AG105+UMKC!AG69+'S&amp;T'!AG58</f>
        <v>13</v>
      </c>
      <c r="AH118" s="1">
        <f>MU!AH105+UMKC!AH69+'S&amp;T'!AH58+UMSL!AH62</f>
        <v>14</v>
      </c>
      <c r="AI118" s="1">
        <f>MU!AI105+UMKC!AI69+'S&amp;T'!AI58+UMSL!AI62</f>
        <v>9</v>
      </c>
      <c r="AJ118" s="1">
        <f>MU!AJ105+UMKC!AJ69+'S&amp;T'!AJ58+UMSL!AJ62</f>
        <v>13</v>
      </c>
      <c r="AK118" s="1">
        <f>MU!AK105+UMKC!AK69+'S&amp;T'!AK58+UMSL!AK62</f>
        <v>8</v>
      </c>
      <c r="AL118" s="1">
        <f>MU!AL105+UMKC!AL69+'S&amp;T'!AL58+UMSL!AL62</f>
        <v>11</v>
      </c>
      <c r="AM118" s="1">
        <f>MU!AM105+UMKC!AM69+'S&amp;T'!AM58+UMSL!AM62</f>
        <v>7</v>
      </c>
      <c r="AN118" s="1">
        <f>MU!AN105+'S&amp;T'!AN58+UMSL!AN62</f>
        <v>8</v>
      </c>
      <c r="AO118" s="1">
        <f>MU!AO105+'S&amp;T'!AO58+UMSL!AO62</f>
        <v>12</v>
      </c>
      <c r="AP118" s="1">
        <f>MU!AP105+'S&amp;T'!AP58+UMSL!AP62</f>
        <v>18</v>
      </c>
      <c r="AQ118" s="1">
        <f>MU!AQ105+'S&amp;T'!AQ58+UMSL!AQ62</f>
        <v>15</v>
      </c>
      <c r="AR118" s="1">
        <f>MU!AR105+'S&amp;T'!AR58+UMSL!AR62</f>
        <v>16</v>
      </c>
      <c r="AS118" s="1">
        <f>MU!AS105+'S&amp;T'!AS58+UMSL!AS62</f>
        <v>14</v>
      </c>
      <c r="AT118" s="1">
        <f>MU!AT105+'S&amp;T'!AT58+UMSL!AT62</f>
        <v>17</v>
      </c>
      <c r="AU118" s="1">
        <f>MU!AU105+'S&amp;T'!AU58+UMSL!AU62</f>
        <v>13</v>
      </c>
      <c r="AV118" s="1">
        <f>MU!AV105+'S&amp;T'!AV58+UMSL!AV62</f>
        <v>17</v>
      </c>
      <c r="AW118" s="1">
        <f>MU!AW105+'S&amp;T'!AW58+UMSL!AW62</f>
        <v>23</v>
      </c>
      <c r="AX118" s="1">
        <f>MU!AX105+'S&amp;T'!AX58+UMSL!AX62</f>
        <v>18</v>
      </c>
      <c r="AY118" s="1">
        <f>MU!AY105+'S&amp;T'!AY58+UMSL!AY62</f>
        <v>20</v>
      </c>
      <c r="AZ118" s="1">
        <f>MU!AZ105+'S&amp;T'!AZ58+UMSL!AZ62</f>
        <v>23</v>
      </c>
      <c r="BA118" s="1">
        <f>MU!BA105+'S&amp;T'!BA58+UMSL!BA62</f>
        <v>20</v>
      </c>
      <c r="BB118" s="1">
        <f>MU!BB105+'S&amp;T'!BB58+UMSL!BB62</f>
        <v>26</v>
      </c>
      <c r="BC118" s="1">
        <f>MU!BC105+'S&amp;T'!BC58+UMSL!BC62</f>
        <v>16</v>
      </c>
      <c r="BD118" s="1">
        <f>MU!BD105+'S&amp;T'!BD58+UMSL!BD62</f>
        <v>19</v>
      </c>
      <c r="BE118" s="1">
        <f>MU!BE105+'S&amp;T'!BE58+UMSL!BE62</f>
        <v>23</v>
      </c>
      <c r="BF118" s="1">
        <f>MU!BF105+'S&amp;T'!BF58+UMSL!BF62</f>
        <v>12</v>
      </c>
      <c r="BG118" s="1">
        <f>MU!BG105+'S&amp;T'!BG58+UMSL!BG62</f>
        <v>20</v>
      </c>
      <c r="BH118" s="1">
        <f>MU!BH105+'S&amp;T'!BH58+UMSL!BH62</f>
        <v>15</v>
      </c>
      <c r="BI118" s="1">
        <f>MU!BI105+'S&amp;T'!BI58+UMSL!BI62</f>
        <v>11</v>
      </c>
      <c r="BJ118" s="6"/>
    </row>
    <row r="119" spans="1:62" ht="13.5" customHeight="1" x14ac:dyDescent="0.2">
      <c r="A119" s="5"/>
      <c r="W119" s="9">
        <f t="shared" ref="W119:AA119" si="108">SUM(W115:W118)</f>
        <v>73</v>
      </c>
      <c r="X119" s="9">
        <f t="shared" si="108"/>
        <v>72</v>
      </c>
      <c r="Y119" s="9">
        <f t="shared" si="108"/>
        <v>83</v>
      </c>
      <c r="Z119" s="9">
        <f t="shared" si="108"/>
        <v>68</v>
      </c>
      <c r="AA119" s="9">
        <f t="shared" si="108"/>
        <v>86</v>
      </c>
      <c r="AB119" s="9">
        <f t="shared" ref="AB119:AD119" si="109">SUM(AB115:AB118)</f>
        <v>80</v>
      </c>
      <c r="AC119" s="9">
        <f t="shared" si="109"/>
        <v>89</v>
      </c>
      <c r="AD119" s="9">
        <f t="shared" si="109"/>
        <v>95</v>
      </c>
      <c r="AE119" s="9">
        <f t="shared" ref="AE119:AG119" si="110">SUM(AE115:AE118)</f>
        <v>100</v>
      </c>
      <c r="AF119" s="9">
        <f t="shared" si="110"/>
        <v>100</v>
      </c>
      <c r="AG119" s="9">
        <f t="shared" si="110"/>
        <v>88</v>
      </c>
      <c r="AH119" s="9">
        <f t="shared" ref="AH119:AV119" si="111">SUM(AH115:AH118)</f>
        <v>81</v>
      </c>
      <c r="AI119" s="9">
        <f t="shared" si="111"/>
        <v>95</v>
      </c>
      <c r="AJ119" s="9">
        <f t="shared" si="111"/>
        <v>101</v>
      </c>
      <c r="AK119" s="9">
        <f t="shared" si="111"/>
        <v>73</v>
      </c>
      <c r="AL119" s="9">
        <f t="shared" si="111"/>
        <v>94</v>
      </c>
      <c r="AM119" s="9">
        <f t="shared" si="111"/>
        <v>114</v>
      </c>
      <c r="AN119" s="9">
        <f t="shared" si="111"/>
        <v>111</v>
      </c>
      <c r="AO119" s="9">
        <f t="shared" si="111"/>
        <v>112</v>
      </c>
      <c r="AP119" s="9">
        <f t="shared" si="111"/>
        <v>135</v>
      </c>
      <c r="AQ119" s="9">
        <f t="shared" si="111"/>
        <v>142</v>
      </c>
      <c r="AR119" s="9">
        <f t="shared" si="111"/>
        <v>132</v>
      </c>
      <c r="AS119" s="9">
        <f t="shared" si="111"/>
        <v>146</v>
      </c>
      <c r="AT119" s="9">
        <f t="shared" si="111"/>
        <v>138</v>
      </c>
      <c r="AU119" s="9">
        <f t="shared" si="111"/>
        <v>147</v>
      </c>
      <c r="AV119" s="9">
        <f t="shared" si="111"/>
        <v>159</v>
      </c>
      <c r="AW119" s="9">
        <f>SUM(AW114:AW118)</f>
        <v>178</v>
      </c>
      <c r="AX119" s="9">
        <f t="shared" ref="AX119:BE119" si="112">SUM(AX114:AX118)</f>
        <v>210</v>
      </c>
      <c r="AY119" s="9">
        <f t="shared" si="112"/>
        <v>248</v>
      </c>
      <c r="AZ119" s="9">
        <f t="shared" si="112"/>
        <v>208</v>
      </c>
      <c r="BA119" s="9">
        <f t="shared" si="112"/>
        <v>246</v>
      </c>
      <c r="BB119" s="9">
        <f t="shared" si="112"/>
        <v>239</v>
      </c>
      <c r="BC119" s="9">
        <f t="shared" si="112"/>
        <v>216</v>
      </c>
      <c r="BD119" s="9">
        <f t="shared" si="112"/>
        <v>201</v>
      </c>
      <c r="BE119" s="9">
        <f t="shared" si="112"/>
        <v>221</v>
      </c>
      <c r="BF119" s="9">
        <f t="shared" ref="BF119:BG119" si="113">SUM(BF114:BF118)</f>
        <v>182</v>
      </c>
      <c r="BG119" s="9">
        <f t="shared" si="113"/>
        <v>235</v>
      </c>
      <c r="BH119" s="9">
        <f t="shared" ref="BH119:BI119" si="114">SUM(BH114:BH118)</f>
        <v>227</v>
      </c>
      <c r="BI119" s="9">
        <f t="shared" si="114"/>
        <v>209</v>
      </c>
      <c r="BJ119" s="6"/>
    </row>
    <row r="120" spans="1:62" ht="13.5" hidden="1" customHeight="1" x14ac:dyDescent="0.2">
      <c r="A120" s="5"/>
      <c r="B120" s="8" t="s">
        <v>111</v>
      </c>
      <c r="BJ120" s="6"/>
    </row>
    <row r="121" spans="1:62" ht="13.5" hidden="1" customHeight="1" x14ac:dyDescent="0.2">
      <c r="A121" s="5"/>
      <c r="C121" s="1" t="s">
        <v>0</v>
      </c>
      <c r="AY121" s="1">
        <f>UMSL!AY65</f>
        <v>1</v>
      </c>
      <c r="AZ121" s="1">
        <f>UMSL!AZ65</f>
        <v>0</v>
      </c>
      <c r="BA121" s="1">
        <f>UMSL!BA65</f>
        <v>0</v>
      </c>
      <c r="BB121" s="1">
        <f>UMSL!BB65</f>
        <v>0</v>
      </c>
      <c r="BC121" s="1">
        <f>UMSL!BC65</f>
        <v>0</v>
      </c>
      <c r="BD121" s="1">
        <f>UMSL!BD65</f>
        <v>0</v>
      </c>
      <c r="BJ121" s="6"/>
    </row>
    <row r="122" spans="1:62" ht="13.5" customHeight="1" x14ac:dyDescent="0.2">
      <c r="A122" s="5"/>
      <c r="B122" s="8" t="s">
        <v>84</v>
      </c>
      <c r="BJ122" s="6"/>
    </row>
    <row r="123" spans="1:62" ht="13.5" customHeight="1" x14ac:dyDescent="0.2">
      <c r="A123" s="5"/>
      <c r="B123" s="8"/>
      <c r="C123" s="1" t="s">
        <v>10</v>
      </c>
      <c r="AW123" s="1">
        <f>UMSL!AW67</f>
        <v>0</v>
      </c>
      <c r="AX123" s="1">
        <f>UMSL!AX67</f>
        <v>0</v>
      </c>
      <c r="AY123" s="1">
        <f>UMSL!AY67</f>
        <v>1</v>
      </c>
      <c r="AZ123" s="1">
        <f>UMSL!AZ67</f>
        <v>0</v>
      </c>
      <c r="BA123" s="1">
        <f>UMKC!BA72+UMSL!BA67</f>
        <v>2</v>
      </c>
      <c r="BB123" s="1">
        <f>UMKC!BB72+UMSL!BB67</f>
        <v>6</v>
      </c>
      <c r="BC123" s="1">
        <f>UMKC!BC72+UMSL!BC67</f>
        <v>14</v>
      </c>
      <c r="BD123" s="1">
        <f>UMKC!BD72</f>
        <v>9</v>
      </c>
      <c r="BE123" s="1">
        <f>UMKC!BE72</f>
        <v>12</v>
      </c>
      <c r="BF123" s="1">
        <f>UMKC!BF72+'S&amp;T'!BF61</f>
        <v>2</v>
      </c>
      <c r="BG123" s="1">
        <f>'S&amp;T'!BG61</f>
        <v>1</v>
      </c>
      <c r="BH123" s="1">
        <f>MU!BH108+'S&amp;T'!BH61</f>
        <v>87</v>
      </c>
      <c r="BI123" s="1">
        <f>MU!BI108+'S&amp;T'!BI61</f>
        <v>131</v>
      </c>
      <c r="BJ123" s="6"/>
    </row>
    <row r="124" spans="1:62" ht="13.5" customHeight="1" x14ac:dyDescent="0.2">
      <c r="A124" s="5"/>
      <c r="C124" s="1" t="s">
        <v>0</v>
      </c>
      <c r="W124" s="1">
        <f>MU!W109+UMKC!W73</f>
        <v>32</v>
      </c>
      <c r="X124" s="1">
        <f>MU!X109+UMKC!X73</f>
        <v>27</v>
      </c>
      <c r="Y124" s="1">
        <f>MU!Y109+UMKC!Y73</f>
        <v>68</v>
      </c>
      <c r="Z124" s="1">
        <f>MU!Z109+UMKC!Z73</f>
        <v>69</v>
      </c>
      <c r="AA124" s="1">
        <f>MU!AA109+UMKC!AA73</f>
        <v>89</v>
      </c>
      <c r="AB124" s="1">
        <f>MU!AB109+UMKC!AB73</f>
        <v>93</v>
      </c>
      <c r="AC124" s="1">
        <f>MU!AC109+UMKC!AC73</f>
        <v>74</v>
      </c>
      <c r="AD124" s="1">
        <f>MU!AD109+UMKC!AD73</f>
        <v>75</v>
      </c>
      <c r="AE124" s="1">
        <f>MU!AE109+UMKC!AE73</f>
        <v>71</v>
      </c>
      <c r="AF124" s="1">
        <f>MU!AF109+UMKC!AF73</f>
        <v>72</v>
      </c>
      <c r="AG124" s="1">
        <f>MU!AG109+UMKC!AG73</f>
        <v>91</v>
      </c>
      <c r="AH124" s="1">
        <f>MU!AH109+UMKC!AH73</f>
        <v>105</v>
      </c>
      <c r="AI124" s="1">
        <f>MU!AI109+UMKC!AI73</f>
        <v>131</v>
      </c>
      <c r="AJ124" s="1">
        <f>MU!AJ109+UMKC!AJ73</f>
        <v>168</v>
      </c>
      <c r="AK124" s="1">
        <f>MU!AK109+UMKC!AK73</f>
        <v>158</v>
      </c>
      <c r="AL124" s="1">
        <f>MU!AL109+UMKC!AL73</f>
        <v>150</v>
      </c>
      <c r="AM124" s="1">
        <f>MU!AM109+UMKC!AM73</f>
        <v>183</v>
      </c>
      <c r="AN124" s="1">
        <f>MU!AN109+UMKC!AN73</f>
        <v>160</v>
      </c>
      <c r="AO124" s="1">
        <f>MU!AO109+UMKC!AO73</f>
        <v>135</v>
      </c>
      <c r="AP124" s="1">
        <f>MU!AP109+UMKC!AP73</f>
        <v>138</v>
      </c>
      <c r="AQ124" s="1">
        <f>MU!AQ109+UMKC!AQ73+UMSL!AQ68</f>
        <v>163</v>
      </c>
      <c r="AR124" s="1">
        <f>MU!AR109+UMKC!AR73+UMSL!AR68</f>
        <v>154</v>
      </c>
      <c r="AS124" s="1">
        <f>MU!AS109+UMKC!AS73+UMSL!AS68</f>
        <v>152</v>
      </c>
      <c r="AT124" s="1">
        <f>MU!AT109+UMKC!AT73+UMSL!AT68</f>
        <v>118</v>
      </c>
      <c r="AU124" s="1">
        <f>MU!AU109+UMKC!AU73+UMSL!AU68</f>
        <v>106</v>
      </c>
      <c r="AV124" s="1">
        <f>MU!AV109+UMKC!AV73+UMSL!AV68</f>
        <v>104</v>
      </c>
      <c r="AW124" s="1">
        <f>MU!AW109+UMKC!AW73+UMSL!AW68</f>
        <v>117</v>
      </c>
      <c r="AX124" s="1">
        <f>MU!AX109+UMKC!AX73+UMSL!AX68</f>
        <v>126</v>
      </c>
      <c r="AY124" s="1">
        <f>MU!AY109+UMKC!AY73+UMSL!AY68</f>
        <v>124</v>
      </c>
      <c r="AZ124" s="1">
        <f>MU!AZ109+UMKC!AZ73+UMSL!AZ68</f>
        <v>167</v>
      </c>
      <c r="BA124" s="1">
        <f>MU!BA109+UMSL!BA68</f>
        <v>142</v>
      </c>
      <c r="BB124" s="1">
        <f>MU!BB109+UMSL!BB68</f>
        <v>128</v>
      </c>
      <c r="BC124" s="1">
        <f>MU!BC109+UMSL!BC68</f>
        <v>120</v>
      </c>
      <c r="BD124" s="1">
        <f>MU!BD109+UMSL!BD68</f>
        <v>89</v>
      </c>
      <c r="BE124" s="1">
        <f>MU!BE109+UMKC!BE73+UMSL!BE68</f>
        <v>70</v>
      </c>
      <c r="BF124" s="1">
        <f>MU!BF109+UMKC!BF73+UMSL!BF68</f>
        <v>61</v>
      </c>
      <c r="BG124" s="1">
        <f>MU!BG109+UMKC!BG73+'S&amp;T'!BG62+UMSL!BG68</f>
        <v>65</v>
      </c>
      <c r="BH124" s="1">
        <f>MU!BH109+UMKC!BH73+'S&amp;T'!BH62+UMSL!BH68</f>
        <v>197</v>
      </c>
      <c r="BI124" s="1">
        <f>MU!BI109+UMKC!BI73+'S&amp;T'!BI62+UMSL!BI68</f>
        <v>202</v>
      </c>
      <c r="BJ124" s="6"/>
    </row>
    <row r="125" spans="1:62" ht="13.5" customHeight="1" x14ac:dyDescent="0.2">
      <c r="A125" s="5"/>
      <c r="C125" s="1" t="s">
        <v>9</v>
      </c>
      <c r="AG125" s="1">
        <f>UMSL!AG69</f>
        <v>6</v>
      </c>
      <c r="AH125" s="1">
        <f>UMSL!AH69</f>
        <v>5</v>
      </c>
      <c r="AI125" s="1">
        <f>UMSL!AI69</f>
        <v>1</v>
      </c>
      <c r="AJ125" s="1">
        <f>UMSL!AJ69</f>
        <v>3</v>
      </c>
      <c r="AK125" s="1">
        <f>UMSL!AK69</f>
        <v>3</v>
      </c>
      <c r="AL125" s="1">
        <f>UMSL!AL69</f>
        <v>0</v>
      </c>
      <c r="AM125" s="1">
        <f>UMSL!AM69</f>
        <v>10</v>
      </c>
      <c r="AN125" s="1">
        <f>UMSL!AN69</f>
        <v>3</v>
      </c>
      <c r="AO125" s="1">
        <f>'S&amp;T'!AO63+UMSL!AO69</f>
        <v>9</v>
      </c>
      <c r="AP125" s="1">
        <f>UMKC!AP74+'S&amp;T'!AP63+UMSL!AP69</f>
        <v>9</v>
      </c>
      <c r="AQ125" s="1">
        <f>UMKC!AQ74+'S&amp;T'!AQ63+UMSL!AQ69</f>
        <v>7</v>
      </c>
      <c r="AR125" s="1">
        <f>UMKC!AR74+'S&amp;T'!AR63+UMSL!AR69</f>
        <v>6</v>
      </c>
      <c r="AS125" s="1">
        <f>UMKC!AS74+'S&amp;T'!AS63+UMSL!AS69</f>
        <v>9</v>
      </c>
      <c r="AT125" s="1">
        <f>UMKC!AT74+'S&amp;T'!AT63+UMSL!AT69</f>
        <v>20</v>
      </c>
      <c r="AU125" s="1">
        <f>UMKC!AU74+'S&amp;T'!AU63+UMSL!AU69</f>
        <v>15</v>
      </c>
      <c r="AV125" s="1">
        <f>UMKC!AV74+'S&amp;T'!AV63+UMSL!AV69</f>
        <v>18</v>
      </c>
      <c r="AW125" s="1">
        <f>UMKC!AW74+'S&amp;T'!AW63+UMSL!AW69</f>
        <v>28</v>
      </c>
      <c r="AX125" s="1">
        <f>MU!AX110+UMKC!AX74+UMSL!AX69</f>
        <v>4</v>
      </c>
      <c r="AY125" s="1">
        <f>MU!AY110+UMKC!AY74+UMSL!AY69</f>
        <v>18</v>
      </c>
      <c r="AZ125" s="1">
        <f>MU!AZ110+UMKC!AZ74+UMSL!AZ69</f>
        <v>25</v>
      </c>
      <c r="BA125" s="1">
        <f>MU!BA110+UMKC!BA74+UMSL!BA69</f>
        <v>17</v>
      </c>
      <c r="BB125" s="1">
        <f>MU!BB110+UMKC!BB74+UMSL!BB69</f>
        <v>29</v>
      </c>
      <c r="BC125" s="1">
        <f>MU!BC110+UMKC!BC74+UMSL!BC69</f>
        <v>41</v>
      </c>
      <c r="BD125" s="1">
        <f>MU!BD110+UMKC!BD74+UMSL!BD69</f>
        <v>30</v>
      </c>
      <c r="BE125" s="1">
        <f>MU!BE110+UMKC!BE74+UMSL!BE69</f>
        <v>30</v>
      </c>
      <c r="BF125" s="1">
        <f>MU!BF110+UMKC!BF74+UMSL!BF69</f>
        <v>55</v>
      </c>
      <c r="BG125" s="1">
        <f>MU!BG110+UMKC!BG74+UMSL!BG69</f>
        <v>60</v>
      </c>
      <c r="BH125" s="1">
        <f>MU!BH110+UMKC!BH74+UMSL!BH69</f>
        <v>32</v>
      </c>
      <c r="BI125" s="1">
        <f>MU!BI110+UMKC!BI74+UMSL!BI69</f>
        <v>32</v>
      </c>
      <c r="BJ125" s="6"/>
    </row>
    <row r="126" spans="1:62" ht="13.5" customHeight="1" x14ac:dyDescent="0.2">
      <c r="A126" s="5"/>
      <c r="C126" s="1" t="s">
        <v>5</v>
      </c>
      <c r="Y126" s="1">
        <f>UMSL!Y70</f>
        <v>2</v>
      </c>
      <c r="Z126" s="1">
        <f>UMSL!Z70</f>
        <v>1</v>
      </c>
      <c r="AA126" s="1">
        <f>UMSL!AA70</f>
        <v>1</v>
      </c>
      <c r="AB126" s="1">
        <f>UMSL!AB70</f>
        <v>4</v>
      </c>
      <c r="AC126" s="1">
        <f>UMSL!AC70</f>
        <v>3</v>
      </c>
      <c r="AD126" s="1">
        <f>UMSL!AD70</f>
        <v>6</v>
      </c>
      <c r="AE126" s="1">
        <f>UMSL!AE70</f>
        <v>6</v>
      </c>
      <c r="AF126" s="1">
        <f>UMSL!AF70</f>
        <v>6</v>
      </c>
      <c r="AG126" s="1">
        <f>UMSL!AG70</f>
        <v>6</v>
      </c>
      <c r="AH126" s="1">
        <f>UMSL!AH70</f>
        <v>1</v>
      </c>
      <c r="AI126" s="1">
        <f>UMSL!AI70</f>
        <v>3</v>
      </c>
      <c r="AJ126" s="1">
        <f>UMSL!AJ70</f>
        <v>1</v>
      </c>
      <c r="AK126" s="1">
        <f>MU!AK111+UMSL!AK70</f>
        <v>8</v>
      </c>
      <c r="AL126" s="1">
        <f>MU!AL111+UMSL!AL70</f>
        <v>1</v>
      </c>
      <c r="AM126" s="1">
        <f>MU!AM111+UMSL!AM70</f>
        <v>5</v>
      </c>
      <c r="AN126" s="1">
        <f>MU!AN111+UMSL!AN70</f>
        <v>6</v>
      </c>
      <c r="AO126" s="1">
        <f>MU!AO111+UMSL!AO70</f>
        <v>6</v>
      </c>
      <c r="AP126" s="1">
        <f>MU!AP111+UMSL!AP70</f>
        <v>4</v>
      </c>
      <c r="AQ126" s="1">
        <f>MU!AQ111+UMSL!AQ70</f>
        <v>7</v>
      </c>
      <c r="AR126" s="1">
        <f>MU!AR111+UMSL!AR70</f>
        <v>10</v>
      </c>
      <c r="AS126" s="1">
        <f>MU!AS111+UMSL!AS70</f>
        <v>7</v>
      </c>
      <c r="AT126" s="1">
        <f>MU!AT111+UMSL!AT70</f>
        <v>8</v>
      </c>
      <c r="AU126" s="1">
        <f>MU!AU111+UMSL!AU70</f>
        <v>11</v>
      </c>
      <c r="AV126" s="1">
        <f>MU!AV111+UMSL!AV70</f>
        <v>10</v>
      </c>
      <c r="AW126" s="1">
        <f>MU!AW111+UMSL!AW70</f>
        <v>11</v>
      </c>
      <c r="AX126" s="1">
        <f>MU!AX111+UMSL!AX70</f>
        <v>5</v>
      </c>
      <c r="AY126" s="1">
        <f>MU!AY111+UMSL!AY70</f>
        <v>13</v>
      </c>
      <c r="AZ126" s="1">
        <f>MU!AZ111+UMSL!AZ70</f>
        <v>11</v>
      </c>
      <c r="BA126" s="1">
        <f>MU!BA111+UMSL!BA70</f>
        <v>8</v>
      </c>
      <c r="BB126" s="1">
        <f>MU!BB111+UMSL!BB70</f>
        <v>11</v>
      </c>
      <c r="BC126" s="1">
        <f>MU!BC111+UMSL!BC70</f>
        <v>16</v>
      </c>
      <c r="BD126" s="1">
        <f>MU!BD111+UMSL!BD70</f>
        <v>42</v>
      </c>
      <c r="BE126" s="1">
        <f>MU!BE111+UMKC!BE75+UMSL!BE70</f>
        <v>36</v>
      </c>
      <c r="BF126" s="1">
        <f>MU!BF111+UMKC!BF75+UMSL!BF70</f>
        <v>44</v>
      </c>
      <c r="BG126" s="1">
        <f>MU!BG111+UMKC!BG75+UMSL!BG70</f>
        <v>17</v>
      </c>
      <c r="BH126" s="1">
        <f>MU!BH111+UMKC!BH75+UMSL!BH70</f>
        <v>37</v>
      </c>
      <c r="BI126" s="1">
        <f>MU!BI111+UMKC!BI75+UMSL!BI70</f>
        <v>41</v>
      </c>
      <c r="BJ126" s="6"/>
    </row>
    <row r="127" spans="1:62" ht="13.5" customHeight="1" x14ac:dyDescent="0.2">
      <c r="A127" s="5"/>
      <c r="C127" s="1" t="s">
        <v>11</v>
      </c>
      <c r="BB127" s="1">
        <f>MU!BB112</f>
        <v>5</v>
      </c>
      <c r="BC127" s="1">
        <f>MU!BC112</f>
        <v>5</v>
      </c>
      <c r="BD127" s="1">
        <f>MU!BD112</f>
        <v>28</v>
      </c>
      <c r="BE127" s="1">
        <f>MU!BE112</f>
        <v>25</v>
      </c>
      <c r="BF127" s="1">
        <f>MU!BF112</f>
        <v>21</v>
      </c>
      <c r="BG127" s="1">
        <f>MU!BG112</f>
        <v>12</v>
      </c>
      <c r="BH127" s="1">
        <f>MU!BH112</f>
        <v>10</v>
      </c>
      <c r="BI127" s="1">
        <f>MU!BI112</f>
        <v>6</v>
      </c>
      <c r="BJ127" s="6"/>
    </row>
    <row r="128" spans="1:62" ht="13.5" customHeight="1" x14ac:dyDescent="0.2">
      <c r="A128" s="5"/>
      <c r="C128" s="1" t="s">
        <v>7</v>
      </c>
      <c r="AB128" s="1">
        <f>UMKC!AB76</f>
        <v>1</v>
      </c>
      <c r="AC128" s="1">
        <f>UMKC!AC76</f>
        <v>1</v>
      </c>
      <c r="AD128" s="1">
        <f>UMKC!AD76</f>
        <v>8</v>
      </c>
      <c r="AE128" s="1">
        <f>UMKC!AE76</f>
        <v>6</v>
      </c>
      <c r="AF128" s="1">
        <f>UMKC!AF76</f>
        <v>16</v>
      </c>
      <c r="AG128" s="1">
        <f>UMKC!AG76</f>
        <v>19</v>
      </c>
      <c r="AH128" s="1">
        <f>UMKC!AH76</f>
        <v>23</v>
      </c>
      <c r="AI128" s="1">
        <f>UMKC!AI76</f>
        <v>35</v>
      </c>
      <c r="AJ128" s="1">
        <f>UMKC!AJ76</f>
        <v>38</v>
      </c>
      <c r="AK128" s="1">
        <f>UMKC!AK76</f>
        <v>42</v>
      </c>
      <c r="AL128" s="1">
        <f>MU!AL113+UMKC!AL76</f>
        <v>38</v>
      </c>
      <c r="AM128" s="1">
        <f>MU!AM113+UMKC!AM76</f>
        <v>37</v>
      </c>
      <c r="AN128" s="1">
        <f>MU!AN113+UMKC!AN76</f>
        <v>35</v>
      </c>
      <c r="AO128" s="1">
        <f>MU!AO113+UMKC!AO76</f>
        <v>29</v>
      </c>
      <c r="AP128" s="1">
        <f>MU!AP113+UMKC!AP76</f>
        <v>43</v>
      </c>
      <c r="AQ128" s="1">
        <f>MU!AQ113+UMKC!AQ76</f>
        <v>44</v>
      </c>
      <c r="AR128" s="1">
        <f>MU!AR113+UMKC!AR76</f>
        <v>33</v>
      </c>
      <c r="AS128" s="1">
        <f>MU!AS113+UMKC!AS76</f>
        <v>25</v>
      </c>
      <c r="AT128" s="1">
        <f>MU!AT113+UMKC!AT76</f>
        <v>33</v>
      </c>
      <c r="AU128" s="1">
        <f>MU!AU113+UMKC!AU76</f>
        <v>33</v>
      </c>
      <c r="AV128" s="1">
        <f>MU!AV113+UMKC!AV76</f>
        <v>42</v>
      </c>
      <c r="AW128" s="1">
        <f>MU!AW113+UMKC!AW76</f>
        <v>45</v>
      </c>
      <c r="AX128" s="1">
        <f>MU!AX113+UMKC!AX76</f>
        <v>55</v>
      </c>
      <c r="AY128" s="1">
        <f>MU!AY113+UMKC!AY76</f>
        <v>47</v>
      </c>
      <c r="AZ128" s="1">
        <f>MU!AZ113+UMKC!AZ76</f>
        <v>48</v>
      </c>
      <c r="BA128" s="1">
        <f>MU!BA113+UMKC!BA76</f>
        <v>49</v>
      </c>
      <c r="BB128" s="1">
        <f>MU!BB113+UMKC!BB76</f>
        <v>44</v>
      </c>
      <c r="BC128" s="1">
        <f>MU!BC113+UMKC!BC76</f>
        <v>45</v>
      </c>
      <c r="BD128" s="1">
        <f>MU!BD113+UMKC!BD76</f>
        <v>44</v>
      </c>
      <c r="BE128" s="1">
        <f>MU!BE113+UMKC!BE76</f>
        <v>48</v>
      </c>
      <c r="BF128" s="1">
        <f>MU!BF113+UMKC!BF76</f>
        <v>57</v>
      </c>
      <c r="BG128" s="1">
        <f>MU!BG113+UMKC!BG76</f>
        <v>65</v>
      </c>
      <c r="BH128" s="1">
        <f>MU!BH113+UMKC!BH76</f>
        <v>52</v>
      </c>
      <c r="BI128" s="1">
        <f>MU!BI113+UMKC!BI76</f>
        <v>32</v>
      </c>
      <c r="BJ128" s="6"/>
    </row>
    <row r="129" spans="1:62" ht="13.5" customHeight="1" x14ac:dyDescent="0.2">
      <c r="A129" s="5"/>
      <c r="W129" s="9">
        <f>W124</f>
        <v>32</v>
      </c>
      <c r="X129" s="9">
        <f>X124</f>
        <v>27</v>
      </c>
      <c r="Y129" s="9">
        <f t="shared" ref="Y129:Z129" si="115">SUM(Y124:Y126)</f>
        <v>70</v>
      </c>
      <c r="Z129" s="9">
        <f t="shared" si="115"/>
        <v>70</v>
      </c>
      <c r="AA129" s="9">
        <f>SUM(AA124:AA126)</f>
        <v>90</v>
      </c>
      <c r="AB129" s="9">
        <f t="shared" ref="AB129:AD129" si="116">SUM(AB124:AB128)</f>
        <v>98</v>
      </c>
      <c r="AC129" s="9">
        <f t="shared" si="116"/>
        <v>78</v>
      </c>
      <c r="AD129" s="9">
        <f t="shared" si="116"/>
        <v>89</v>
      </c>
      <c r="AE129" s="9">
        <f t="shared" ref="AE129:AG129" si="117">SUM(AE124:AE128)</f>
        <v>83</v>
      </c>
      <c r="AF129" s="9">
        <f t="shared" si="117"/>
        <v>94</v>
      </c>
      <c r="AG129" s="9">
        <f t="shared" si="117"/>
        <v>122</v>
      </c>
      <c r="AH129" s="9">
        <f t="shared" ref="AH129:AV129" si="118">SUM(AH124:AH128)</f>
        <v>134</v>
      </c>
      <c r="AI129" s="9">
        <f t="shared" si="118"/>
        <v>170</v>
      </c>
      <c r="AJ129" s="9">
        <f t="shared" si="118"/>
        <v>210</v>
      </c>
      <c r="AK129" s="9">
        <f t="shared" si="118"/>
        <v>211</v>
      </c>
      <c r="AL129" s="9">
        <f t="shared" si="118"/>
        <v>189</v>
      </c>
      <c r="AM129" s="9">
        <f t="shared" si="118"/>
        <v>235</v>
      </c>
      <c r="AN129" s="9">
        <f t="shared" si="118"/>
        <v>204</v>
      </c>
      <c r="AO129" s="9">
        <f>SUM(AO124:AO128)</f>
        <v>179</v>
      </c>
      <c r="AP129" s="9">
        <f t="shared" si="118"/>
        <v>194</v>
      </c>
      <c r="AQ129" s="9">
        <f t="shared" si="118"/>
        <v>221</v>
      </c>
      <c r="AR129" s="9">
        <f t="shared" si="118"/>
        <v>203</v>
      </c>
      <c r="AS129" s="9">
        <f t="shared" si="118"/>
        <v>193</v>
      </c>
      <c r="AT129" s="9">
        <f t="shared" si="118"/>
        <v>179</v>
      </c>
      <c r="AU129" s="9">
        <f t="shared" si="118"/>
        <v>165</v>
      </c>
      <c r="AV129" s="9">
        <f t="shared" si="118"/>
        <v>174</v>
      </c>
      <c r="AW129" s="9">
        <f t="shared" ref="AW129:AX129" si="119">SUM(AW123:AW128)</f>
        <v>201</v>
      </c>
      <c r="AX129" s="9">
        <f t="shared" si="119"/>
        <v>190</v>
      </c>
      <c r="AY129" s="9">
        <f t="shared" ref="AY129:BC129" si="120">SUM(AY123:AY128)</f>
        <v>203</v>
      </c>
      <c r="AZ129" s="9">
        <f t="shared" si="120"/>
        <v>251</v>
      </c>
      <c r="BA129" s="9">
        <f t="shared" si="120"/>
        <v>218</v>
      </c>
      <c r="BB129" s="9">
        <f t="shared" si="120"/>
        <v>223</v>
      </c>
      <c r="BC129" s="9">
        <f t="shared" si="120"/>
        <v>241</v>
      </c>
      <c r="BD129" s="9">
        <f t="shared" ref="BD129:BE129" si="121">SUM(BD123:BD128)</f>
        <v>242</v>
      </c>
      <c r="BE129" s="9">
        <f t="shared" si="121"/>
        <v>221</v>
      </c>
      <c r="BF129" s="9">
        <f t="shared" ref="BF129:BG129" si="122">SUM(BF123:BF128)</f>
        <v>240</v>
      </c>
      <c r="BG129" s="9">
        <f t="shared" si="122"/>
        <v>220</v>
      </c>
      <c r="BH129" s="9">
        <f t="shared" ref="BH129:BI129" si="123">SUM(BH123:BH128)</f>
        <v>415</v>
      </c>
      <c r="BI129" s="9">
        <f t="shared" si="123"/>
        <v>444</v>
      </c>
      <c r="BJ129" s="6"/>
    </row>
    <row r="130" spans="1:62" ht="13.5" customHeight="1" x14ac:dyDescent="0.2">
      <c r="A130" s="5"/>
      <c r="B130" s="8" t="s">
        <v>83</v>
      </c>
      <c r="BJ130" s="6"/>
    </row>
    <row r="131" spans="1:62" ht="13.5" customHeight="1" x14ac:dyDescent="0.2">
      <c r="A131" s="5"/>
      <c r="B131" s="8"/>
      <c r="C131" s="1" t="s">
        <v>10</v>
      </c>
      <c r="BE131" s="1">
        <f>MU!BE116</f>
        <v>0</v>
      </c>
      <c r="BF131" s="1">
        <f>MU!BF116</f>
        <v>0</v>
      </c>
      <c r="BG131" s="1">
        <f>MU!BG116</f>
        <v>9</v>
      </c>
      <c r="BH131" s="1">
        <f>MU!BH116</f>
        <v>32</v>
      </c>
      <c r="BI131" s="1">
        <f>MU!BI116</f>
        <v>67</v>
      </c>
      <c r="BJ131" s="6"/>
    </row>
    <row r="132" spans="1:62" ht="13.5" customHeight="1" x14ac:dyDescent="0.2">
      <c r="A132" s="5"/>
      <c r="C132" s="1" t="s">
        <v>0</v>
      </c>
      <c r="W132" s="1">
        <f>MU!W117</f>
        <v>52</v>
      </c>
      <c r="X132" s="1">
        <f>MU!X117</f>
        <v>51</v>
      </c>
      <c r="Y132" s="1">
        <f>MU!Y117</f>
        <v>32</v>
      </c>
      <c r="Z132" s="1">
        <f>MU!Z117</f>
        <v>40</v>
      </c>
      <c r="AA132" s="1">
        <f>MU!AA117</f>
        <v>38</v>
      </c>
      <c r="AB132" s="1">
        <f>MU!AB117</f>
        <v>58</v>
      </c>
      <c r="AC132" s="1">
        <f>MU!AC117</f>
        <v>85</v>
      </c>
      <c r="AD132" s="1">
        <f>MU!AD117</f>
        <v>71</v>
      </c>
      <c r="AE132" s="1">
        <f>MU!AE117</f>
        <v>78</v>
      </c>
      <c r="AF132" s="1">
        <f>MU!AF117</f>
        <v>61</v>
      </c>
      <c r="AG132" s="1">
        <f>MU!AG117</f>
        <v>63</v>
      </c>
      <c r="AH132" s="1">
        <f>MU!AH117</f>
        <v>70</v>
      </c>
      <c r="AI132" s="1">
        <f>MU!AI117</f>
        <v>74</v>
      </c>
      <c r="AJ132" s="1">
        <f>MU!AJ117</f>
        <v>67</v>
      </c>
      <c r="AK132" s="1">
        <f>MU!AK117</f>
        <v>39</v>
      </c>
      <c r="AL132" s="1">
        <f>MU!AL117</f>
        <v>52</v>
      </c>
      <c r="AM132" s="1">
        <f>MU!AM117</f>
        <v>50</v>
      </c>
      <c r="AN132" s="1">
        <f>MU!AN117</f>
        <v>38</v>
      </c>
      <c r="AO132" s="1">
        <f>MU!AO117</f>
        <v>42</v>
      </c>
      <c r="AP132" s="1">
        <f>MU!AP117</f>
        <v>27</v>
      </c>
      <c r="AQ132" s="1">
        <f>MU!AQ117</f>
        <v>40</v>
      </c>
      <c r="AR132" s="1">
        <f>MU!AR117</f>
        <v>29</v>
      </c>
      <c r="AS132" s="1">
        <f>MU!AS117</f>
        <v>33</v>
      </c>
      <c r="AT132" s="1">
        <f>MU!AT117</f>
        <v>26</v>
      </c>
      <c r="AU132" s="1">
        <f>MU!AU117</f>
        <v>27</v>
      </c>
      <c r="AV132" s="1">
        <f>MU!AV117</f>
        <v>26</v>
      </c>
      <c r="AW132" s="1">
        <f>MU!AW117</f>
        <v>44</v>
      </c>
      <c r="AX132" s="1">
        <f>MU!AX117</f>
        <v>99</v>
      </c>
      <c r="AY132" s="1">
        <f>MU!AY117</f>
        <v>172</v>
      </c>
      <c r="AZ132" s="1">
        <f>MU!AZ117</f>
        <v>132</v>
      </c>
      <c r="BA132" s="1">
        <f>MU!BA117</f>
        <v>124</v>
      </c>
      <c r="BB132" s="1">
        <f>MU!BB117</f>
        <v>112</v>
      </c>
      <c r="BC132" s="1">
        <f>MU!BC117</f>
        <v>133</v>
      </c>
      <c r="BD132" s="1">
        <f>MU!BD117</f>
        <v>126</v>
      </c>
      <c r="BE132" s="1">
        <f>MU!BE117+UMSL!BE73</f>
        <v>118</v>
      </c>
      <c r="BF132" s="1">
        <f>MU!BF117+UMSL!BF73</f>
        <v>90</v>
      </c>
      <c r="BG132" s="1">
        <f>MU!BG117+UMSL!BG73</f>
        <v>105</v>
      </c>
      <c r="BH132" s="1">
        <f>MU!BH117+UMSL!BH73</f>
        <v>84</v>
      </c>
      <c r="BI132" s="1">
        <f>MU!BI117+UMSL!BI73</f>
        <v>116</v>
      </c>
      <c r="BJ132" s="6"/>
    </row>
    <row r="133" spans="1:62" ht="13.5" customHeight="1" x14ac:dyDescent="0.2">
      <c r="A133" s="5"/>
      <c r="C133" s="1" t="s">
        <v>9</v>
      </c>
      <c r="BG133" s="1">
        <f>MU!BG118</f>
        <v>0</v>
      </c>
      <c r="BH133" s="1">
        <f>MU!BH118</f>
        <v>1</v>
      </c>
      <c r="BI133" s="1">
        <f>MU!BI118</f>
        <v>2</v>
      </c>
      <c r="BJ133" s="6"/>
    </row>
    <row r="134" spans="1:62" ht="13.5" customHeight="1" x14ac:dyDescent="0.2">
      <c r="A134" s="5"/>
      <c r="C134" s="1" t="s">
        <v>5</v>
      </c>
      <c r="W134" s="1">
        <f>MU!W119</f>
        <v>2</v>
      </c>
      <c r="X134" s="1">
        <f>MU!X119</f>
        <v>10</v>
      </c>
      <c r="Y134" s="1">
        <f>MU!Y119</f>
        <v>3</v>
      </c>
      <c r="Z134" s="1">
        <f>MU!Z119</f>
        <v>4</v>
      </c>
      <c r="AA134" s="1">
        <f>MU!AA119</f>
        <v>6</v>
      </c>
      <c r="AB134" s="1">
        <f>MU!AB119</f>
        <v>3</v>
      </c>
      <c r="AC134" s="1">
        <f>MU!AC119</f>
        <v>4</v>
      </c>
      <c r="AD134" s="1">
        <f>MU!AD119</f>
        <v>6</v>
      </c>
      <c r="AE134" s="1">
        <f>MU!AE119</f>
        <v>9</v>
      </c>
      <c r="AF134" s="1">
        <f>MU!AF119</f>
        <v>7</v>
      </c>
      <c r="AG134" s="1">
        <f>MU!AG119</f>
        <v>9</v>
      </c>
      <c r="AH134" s="1">
        <f>MU!AH119</f>
        <v>3</v>
      </c>
      <c r="AI134" s="1">
        <f>MU!AI119</f>
        <v>7</v>
      </c>
      <c r="AJ134" s="1">
        <f>MU!AJ119</f>
        <v>8</v>
      </c>
      <c r="AK134" s="1">
        <f>MU!AK119</f>
        <v>4</v>
      </c>
      <c r="AL134" s="1">
        <f>MU!AL119</f>
        <v>6</v>
      </c>
      <c r="AM134" s="1">
        <f>MU!AM119</f>
        <v>6</v>
      </c>
      <c r="AN134" s="1">
        <f>MU!AN119</f>
        <v>5</v>
      </c>
      <c r="AO134" s="1">
        <f>MU!AO119</f>
        <v>8</v>
      </c>
      <c r="AP134" s="1">
        <f>MU!AP119</f>
        <v>5</v>
      </c>
      <c r="AQ134" s="1">
        <f>MU!AQ119</f>
        <v>7</v>
      </c>
      <c r="AR134" s="1">
        <f>MU!AR119</f>
        <v>4</v>
      </c>
      <c r="AS134" s="1">
        <f>MU!AS119</f>
        <v>7</v>
      </c>
      <c r="AT134" s="1">
        <f>MU!AT119</f>
        <v>11</v>
      </c>
      <c r="AU134" s="1">
        <f>MU!AU119</f>
        <v>3</v>
      </c>
      <c r="AV134" s="1">
        <f>MU!AV119</f>
        <v>7</v>
      </c>
      <c r="AW134" s="1">
        <f>MU!AW119</f>
        <v>5</v>
      </c>
      <c r="AX134" s="1">
        <f>MU!AX119</f>
        <v>5</v>
      </c>
      <c r="AY134" s="1">
        <f>MU!AY119</f>
        <v>3</v>
      </c>
      <c r="AZ134" s="1">
        <f>MU!AZ119</f>
        <v>1</v>
      </c>
      <c r="BA134" s="1">
        <f>MU!BA119</f>
        <v>7</v>
      </c>
      <c r="BB134" s="1">
        <f>MU!BB119</f>
        <v>3</v>
      </c>
      <c r="BC134" s="1">
        <f>MU!BC119</f>
        <v>2</v>
      </c>
      <c r="BD134" s="1">
        <f>MU!BD119</f>
        <v>7</v>
      </c>
      <c r="BE134" s="1">
        <f>MU!BE119</f>
        <v>4</v>
      </c>
      <c r="BF134" s="1">
        <f>MU!BF119</f>
        <v>4</v>
      </c>
      <c r="BG134" s="1">
        <f>MU!BG119</f>
        <v>5</v>
      </c>
      <c r="BH134" s="1">
        <f>MU!BH119</f>
        <v>2</v>
      </c>
      <c r="BI134" s="1">
        <f>MU!BI119</f>
        <v>2</v>
      </c>
      <c r="BJ134" s="6"/>
    </row>
    <row r="135" spans="1:62" ht="13.5" hidden="1" customHeight="1" x14ac:dyDescent="0.2">
      <c r="A135" s="5"/>
      <c r="C135" s="1" t="s">
        <v>7</v>
      </c>
      <c r="AH135" s="1">
        <f>MU!AH120</f>
        <v>3</v>
      </c>
      <c r="AI135" s="1">
        <f>MU!AI120</f>
        <v>0</v>
      </c>
      <c r="AJ135" s="1">
        <f>MU!AJ120</f>
        <v>0</v>
      </c>
      <c r="AK135" s="1">
        <f>MU!AK120</f>
        <v>0</v>
      </c>
      <c r="AL135" s="1">
        <f>MU!AL120</f>
        <v>0</v>
      </c>
      <c r="AM135" s="1">
        <f>MU!AM120</f>
        <v>1</v>
      </c>
      <c r="AN135" s="1">
        <f>MU!AN120</f>
        <v>0</v>
      </c>
      <c r="AO135" s="1">
        <f>MU!AO120</f>
        <v>0</v>
      </c>
      <c r="AP135" s="1">
        <f>MU!AP120</f>
        <v>0</v>
      </c>
      <c r="AQ135" s="1">
        <f>MU!AQ120</f>
        <v>1</v>
      </c>
      <c r="BJ135" s="6"/>
    </row>
    <row r="136" spans="1:62" ht="13.5" customHeight="1" x14ac:dyDescent="0.2">
      <c r="A136" s="5"/>
      <c r="W136" s="9">
        <f t="shared" ref="W136:AA136" si="124">SUM(W132:W134)</f>
        <v>54</v>
      </c>
      <c r="X136" s="9">
        <f t="shared" si="124"/>
        <v>61</v>
      </c>
      <c r="Y136" s="9">
        <f t="shared" si="124"/>
        <v>35</v>
      </c>
      <c r="Z136" s="9">
        <f t="shared" si="124"/>
        <v>44</v>
      </c>
      <c r="AA136" s="9">
        <f t="shared" si="124"/>
        <v>44</v>
      </c>
      <c r="AB136" s="9">
        <f t="shared" ref="AB136:AD136" si="125">SUM(AB132:AB134)</f>
        <v>61</v>
      </c>
      <c r="AC136" s="9">
        <f t="shared" si="125"/>
        <v>89</v>
      </c>
      <c r="AD136" s="9">
        <f t="shared" si="125"/>
        <v>77</v>
      </c>
      <c r="AE136" s="9">
        <f t="shared" ref="AE136:AF136" si="126">SUM(AE132:AE134)</f>
        <v>87</v>
      </c>
      <c r="AF136" s="9">
        <f t="shared" si="126"/>
        <v>68</v>
      </c>
      <c r="AG136" s="9">
        <f>SUM(AG132:AG134)</f>
        <v>72</v>
      </c>
      <c r="AH136" s="9">
        <f t="shared" ref="AH136:AQ136" si="127">SUM(AH132:AH135)</f>
        <v>76</v>
      </c>
      <c r="AI136" s="9">
        <f t="shared" si="127"/>
        <v>81</v>
      </c>
      <c r="AJ136" s="9">
        <f t="shared" si="127"/>
        <v>75</v>
      </c>
      <c r="AK136" s="9">
        <f t="shared" si="127"/>
        <v>43</v>
      </c>
      <c r="AL136" s="9">
        <f t="shared" si="127"/>
        <v>58</v>
      </c>
      <c r="AM136" s="9">
        <f t="shared" si="127"/>
        <v>57</v>
      </c>
      <c r="AN136" s="9">
        <f t="shared" si="127"/>
        <v>43</v>
      </c>
      <c r="AO136" s="9">
        <f t="shared" si="127"/>
        <v>50</v>
      </c>
      <c r="AP136" s="9">
        <f t="shared" si="127"/>
        <v>32</v>
      </c>
      <c r="AQ136" s="9">
        <f t="shared" si="127"/>
        <v>48</v>
      </c>
      <c r="AR136" s="9">
        <f>SUM(AR132:AR134)</f>
        <v>33</v>
      </c>
      <c r="AS136" s="9">
        <f t="shared" ref="AS136:AU136" si="128">SUM(AS132:AS134)</f>
        <v>40</v>
      </c>
      <c r="AT136" s="9">
        <f t="shared" si="128"/>
        <v>37</v>
      </c>
      <c r="AU136" s="9">
        <f t="shared" si="128"/>
        <v>30</v>
      </c>
      <c r="AV136" s="9">
        <f t="shared" ref="AV136:BA136" si="129">SUM(AV132:AV134)</f>
        <v>33</v>
      </c>
      <c r="AW136" s="9">
        <f t="shared" si="129"/>
        <v>49</v>
      </c>
      <c r="AX136" s="9">
        <f t="shared" si="129"/>
        <v>104</v>
      </c>
      <c r="AY136" s="9">
        <f t="shared" si="129"/>
        <v>175</v>
      </c>
      <c r="AZ136" s="9">
        <f t="shared" si="129"/>
        <v>133</v>
      </c>
      <c r="BA136" s="9">
        <f t="shared" si="129"/>
        <v>131</v>
      </c>
      <c r="BB136" s="9">
        <f t="shared" ref="BB136:BC136" si="130">SUM(BB132:BB134)</f>
        <v>115</v>
      </c>
      <c r="BC136" s="9">
        <f t="shared" si="130"/>
        <v>135</v>
      </c>
      <c r="BD136" s="9">
        <f t="shared" ref="BD136" si="131">SUM(BD132:BD134)</f>
        <v>133</v>
      </c>
      <c r="BE136" s="9">
        <f>SUM(BE131:BE134)</f>
        <v>122</v>
      </c>
      <c r="BF136" s="9">
        <f t="shared" ref="BF136" si="132">SUM(BF131:BF134)</f>
        <v>94</v>
      </c>
      <c r="BG136" s="9">
        <f>SUM(BG131:BG134)</f>
        <v>119</v>
      </c>
      <c r="BH136" s="9">
        <f>SUM(BH131:BH134)</f>
        <v>119</v>
      </c>
      <c r="BI136" s="9">
        <f>SUM(BI131:BI134)</f>
        <v>187</v>
      </c>
      <c r="BJ136" s="6"/>
    </row>
    <row r="137" spans="1:62" ht="13.5" customHeight="1" x14ac:dyDescent="0.2">
      <c r="A137" s="5"/>
      <c r="B137" s="8" t="s">
        <v>82</v>
      </c>
      <c r="BJ137" s="6"/>
    </row>
    <row r="138" spans="1:62" ht="13.5" customHeight="1" x14ac:dyDescent="0.2">
      <c r="A138" s="5"/>
      <c r="B138" s="8"/>
      <c r="C138" s="1" t="s">
        <v>10</v>
      </c>
      <c r="BE138" s="1">
        <f>MU!BE123+'S&amp;T'!BE66</f>
        <v>4</v>
      </c>
      <c r="BF138" s="1">
        <f>MU!BF123+'S&amp;T'!BF66</f>
        <v>11</v>
      </c>
      <c r="BG138" s="1">
        <f>MU!BG123+'S&amp;T'!BG66</f>
        <v>23</v>
      </c>
      <c r="BH138" s="1">
        <f>MU!BH123+'S&amp;T'!BH66</f>
        <v>32</v>
      </c>
      <c r="BI138" s="1">
        <f>MU!BI123+'S&amp;T'!BI66</f>
        <v>27</v>
      </c>
      <c r="BJ138" s="6"/>
    </row>
    <row r="139" spans="1:62" ht="13.5" customHeight="1" x14ac:dyDescent="0.2">
      <c r="A139" s="5"/>
      <c r="C139" s="1" t="s">
        <v>0</v>
      </c>
      <c r="W139" s="1">
        <f>MU!W124+UMKC!W79+'S&amp;T'!W67+UMSL!W75</f>
        <v>20</v>
      </c>
      <c r="X139" s="1">
        <f>MU!X124+UMKC!X79+'S&amp;T'!X67+UMSL!X75</f>
        <v>11</v>
      </c>
      <c r="Y139" s="1">
        <f>MU!Y124+UMKC!Y79+'S&amp;T'!Y67+UMSL!Y75</f>
        <v>15</v>
      </c>
      <c r="Z139" s="1">
        <f>MU!Z124+UMKC!Z79+'S&amp;T'!Z67+UMSL!Z75</f>
        <v>16</v>
      </c>
      <c r="AA139" s="1">
        <f>MU!AA124+UMKC!AA79+'S&amp;T'!AA67+UMSL!AA75</f>
        <v>28</v>
      </c>
      <c r="AB139" s="1">
        <f>MU!AB124+UMKC!AB79+'S&amp;T'!AB67+UMSL!AB75</f>
        <v>49</v>
      </c>
      <c r="AC139" s="1">
        <f>MU!AC124+UMKC!AC79+'S&amp;T'!AC67+UMSL!AC75</f>
        <v>48</v>
      </c>
      <c r="AD139" s="1">
        <f>MU!AD124+UMKC!AD79+'S&amp;T'!AD67+UMSL!AD75</f>
        <v>45</v>
      </c>
      <c r="AE139" s="1">
        <f>MU!AE124+UMKC!AE79+'S&amp;T'!AE67+UMSL!AE75</f>
        <v>44</v>
      </c>
      <c r="AF139" s="1">
        <f>MU!AF124+UMKC!AF79+'S&amp;T'!AF67+UMSL!AF75</f>
        <v>27</v>
      </c>
      <c r="AG139" s="1">
        <f>MU!AG124+UMKC!AG79+'S&amp;T'!AG67+UMSL!AG75</f>
        <v>35</v>
      </c>
      <c r="AH139" s="1">
        <f>MU!AH124+UMKC!AH79+'S&amp;T'!AH67+UMSL!AH75</f>
        <v>51</v>
      </c>
      <c r="AI139" s="1">
        <f>MU!AI124+UMKC!AI79+'S&amp;T'!AI67+UMSL!AI75</f>
        <v>39</v>
      </c>
      <c r="AJ139" s="1">
        <f>MU!AJ124+UMKC!AJ79+'S&amp;T'!AJ67+UMSL!AJ75</f>
        <v>46</v>
      </c>
      <c r="AK139" s="1">
        <f>MU!AK124+UMKC!AK79+'S&amp;T'!AK67+UMSL!AK75</f>
        <v>41</v>
      </c>
      <c r="AL139" s="1">
        <f>MU!AL124+UMKC!AL79+'S&amp;T'!AL67+UMSL!AL75</f>
        <v>44</v>
      </c>
      <c r="AM139" s="1">
        <f>MU!AM124+UMKC!AM79+'S&amp;T'!AM67+UMSL!AM75</f>
        <v>48</v>
      </c>
      <c r="AN139" s="1">
        <f>MU!AN124+UMKC!AN79+'S&amp;T'!AN67+UMSL!AN75</f>
        <v>49</v>
      </c>
      <c r="AO139" s="1">
        <f>MU!AO124+UMKC!AO79+'S&amp;T'!AO67+UMSL!AO75</f>
        <v>59</v>
      </c>
      <c r="AP139" s="1">
        <f>MU!AP124+UMKC!AP79+'S&amp;T'!AP67+UMSL!AP75</f>
        <v>52</v>
      </c>
      <c r="AQ139" s="1">
        <f>MU!AQ124+UMKC!AQ79+'S&amp;T'!AQ67+UMSL!AQ75</f>
        <v>62</v>
      </c>
      <c r="AR139" s="1">
        <f>MU!AR124+UMKC!AR79+'S&amp;T'!AR67+UMSL!AR75</f>
        <v>49</v>
      </c>
      <c r="AS139" s="1">
        <f>MU!AS124+UMKC!AS79+'S&amp;T'!AS67+UMSL!AS75</f>
        <v>62</v>
      </c>
      <c r="AT139" s="1">
        <f>MU!AT124+UMKC!AT79+'S&amp;T'!AT67+UMSL!AT75</f>
        <v>64</v>
      </c>
      <c r="AU139" s="1">
        <f>MU!AU124+UMKC!AU79+'S&amp;T'!AU67+UMSL!AU75</f>
        <v>52</v>
      </c>
      <c r="AV139" s="1">
        <f>MU!AV124+UMKC!AV79+'S&amp;T'!AV67+UMSL!AV75</f>
        <v>48</v>
      </c>
      <c r="AW139" s="1">
        <f>MU!AW124+UMKC!AW79+'S&amp;T'!AW67+UMSL!AW75</f>
        <v>44</v>
      </c>
      <c r="AX139" s="1">
        <f>MU!AX124+UMKC!AX79+'S&amp;T'!AX67+UMSL!AX75</f>
        <v>57</v>
      </c>
      <c r="AY139" s="1">
        <f>MU!AY124+UMKC!AY79+'S&amp;T'!AY67+UMSL!AY75</f>
        <v>56</v>
      </c>
      <c r="AZ139" s="1">
        <f>MU!AZ124+UMKC!AZ79+'S&amp;T'!AZ67+UMSL!AZ75</f>
        <v>56</v>
      </c>
      <c r="BA139" s="1">
        <f>MU!BA124+UMKC!BA79+'S&amp;T'!BA67+UMSL!BA75</f>
        <v>47</v>
      </c>
      <c r="BB139" s="1">
        <f>MU!BB124+UMKC!BB79+'S&amp;T'!BB67+UMSL!BB75</f>
        <v>34</v>
      </c>
      <c r="BC139" s="1">
        <f>MU!BC124+UMKC!BC79+'S&amp;T'!BC67+UMSL!BC75</f>
        <v>39</v>
      </c>
      <c r="BD139" s="1">
        <f>MU!BD124+UMKC!BD79+'S&amp;T'!BD67+UMSL!BD75</f>
        <v>33</v>
      </c>
      <c r="BE139" s="1">
        <f>MU!BE124+UMKC!BE79+'S&amp;T'!BE67+UMSL!BE75</f>
        <v>37</v>
      </c>
      <c r="BF139" s="1">
        <f>MU!BF124+UMKC!BF79+'S&amp;T'!BF67+UMSL!BF75</f>
        <v>44</v>
      </c>
      <c r="BG139" s="1">
        <f>MU!BG124+UMKC!BG79+'S&amp;T'!BG67+UMSL!BG75</f>
        <v>28</v>
      </c>
      <c r="BH139" s="1">
        <f>MU!BH124+UMKC!BH79+'S&amp;T'!BH67+UMSL!BH75</f>
        <v>39</v>
      </c>
      <c r="BI139" s="1">
        <f>MU!BI124+UMKC!BI79+'S&amp;T'!BI67+UMSL!BI75</f>
        <v>34</v>
      </c>
      <c r="BJ139" s="6"/>
    </row>
    <row r="140" spans="1:62" ht="13.5" customHeight="1" x14ac:dyDescent="0.2">
      <c r="A140" s="5"/>
      <c r="C140" s="1" t="s">
        <v>9</v>
      </c>
      <c r="AV140" s="1">
        <f>UMKC!AV80</f>
        <v>0</v>
      </c>
      <c r="AW140" s="1">
        <f>UMKC!AW80</f>
        <v>0</v>
      </c>
      <c r="AX140" s="1">
        <f>UMKC!AX80</f>
        <v>0</v>
      </c>
      <c r="AY140" s="1">
        <f>UMKC!AY80</f>
        <v>1</v>
      </c>
      <c r="AZ140" s="1">
        <f>UMKC!AZ80</f>
        <v>0</v>
      </c>
      <c r="BA140" s="1">
        <f>UMKC!BA80</f>
        <v>0</v>
      </c>
      <c r="BB140" s="1">
        <f>UMKC!BB80</f>
        <v>1</v>
      </c>
      <c r="BC140" s="1">
        <f>UMKC!BC80</f>
        <v>1</v>
      </c>
      <c r="BD140" s="1">
        <f>UMKC!BD80</f>
        <v>0</v>
      </c>
      <c r="BE140" s="1">
        <f>UMKC!BE80</f>
        <v>0</v>
      </c>
      <c r="BJ140" s="6"/>
    </row>
    <row r="141" spans="1:62" ht="13.5" customHeight="1" x14ac:dyDescent="0.2">
      <c r="A141" s="5"/>
      <c r="C141" s="1" t="s">
        <v>5</v>
      </c>
      <c r="W141" s="1">
        <f>MU!W125</f>
        <v>0</v>
      </c>
      <c r="X141" s="1">
        <f>MU!X125</f>
        <v>0</v>
      </c>
      <c r="Y141" s="1">
        <f>MU!Y125</f>
        <v>2</v>
      </c>
      <c r="Z141" s="1">
        <f>MU!Z125</f>
        <v>2</v>
      </c>
      <c r="AA141" s="1">
        <f>MU!AA125</f>
        <v>6</v>
      </c>
      <c r="AB141" s="1">
        <f>MU!AB125</f>
        <v>2</v>
      </c>
      <c r="AC141" s="1">
        <f>MU!AC125</f>
        <v>1</v>
      </c>
      <c r="AD141" s="1">
        <f>MU!AD125</f>
        <v>6</v>
      </c>
      <c r="AE141" s="1">
        <f>MU!AE125</f>
        <v>6</v>
      </c>
      <c r="AF141" s="1">
        <f>MU!AF125</f>
        <v>6</v>
      </c>
      <c r="AG141" s="1">
        <f>MU!AG125</f>
        <v>1</v>
      </c>
      <c r="AH141" s="1">
        <f>MU!AH125</f>
        <v>4</v>
      </c>
      <c r="AI141" s="1">
        <f>MU!AI125</f>
        <v>3</v>
      </c>
      <c r="AJ141" s="1">
        <f>MU!AJ125</f>
        <v>3</v>
      </c>
      <c r="AK141" s="1">
        <f>MU!AK125+UMSL!AK76</f>
        <v>4</v>
      </c>
      <c r="AL141" s="1">
        <f>MU!AL125+UMSL!AL76</f>
        <v>8</v>
      </c>
      <c r="AM141" s="1">
        <f>MU!AM125+UMSL!AM76</f>
        <v>7</v>
      </c>
      <c r="AN141" s="1">
        <f>MU!AN125+UMSL!AN76</f>
        <v>5</v>
      </c>
      <c r="AO141" s="1">
        <f>MU!AO125+UMSL!AO76</f>
        <v>5</v>
      </c>
      <c r="AP141" s="1">
        <f>MU!AP125+UMSL!AP76</f>
        <v>20</v>
      </c>
      <c r="AQ141" s="1">
        <f>MU!AQ125+UMSL!AQ76</f>
        <v>17</v>
      </c>
      <c r="AR141" s="1">
        <f>MU!AR125+UMSL!AR76</f>
        <v>17</v>
      </c>
      <c r="AS141" s="1">
        <f>MU!AS125+UMSL!AS76</f>
        <v>21</v>
      </c>
      <c r="AT141" s="1">
        <f>MU!AT125+UMSL!AT76</f>
        <v>23</v>
      </c>
      <c r="AU141" s="1">
        <f>MU!AU125+UMSL!AU76</f>
        <v>21</v>
      </c>
      <c r="AV141" s="1">
        <f>MU!AV125+UMSL!AV76</f>
        <v>21</v>
      </c>
      <c r="AW141" s="1">
        <f>MU!AW125+UMSL!AW76</f>
        <v>30</v>
      </c>
      <c r="AX141" s="1">
        <f>MU!AX125+UMSL!AX76</f>
        <v>15</v>
      </c>
      <c r="AY141" s="1">
        <f>MU!AY125+UMSL!AY76</f>
        <v>16</v>
      </c>
      <c r="AZ141" s="1">
        <f>MU!AZ125+UMSL!AZ76</f>
        <v>16</v>
      </c>
      <c r="BA141" s="1">
        <f>MU!BA125+UMSL!BA76</f>
        <v>11</v>
      </c>
      <c r="BB141" s="1">
        <f>MU!BB125+UMSL!BB76</f>
        <v>11</v>
      </c>
      <c r="BC141" s="1">
        <f>MU!BC125+UMSL!BC76</f>
        <v>8</v>
      </c>
      <c r="BD141" s="1">
        <f>MU!BD125+UMSL!BD76</f>
        <v>10</v>
      </c>
      <c r="BE141" s="1">
        <f>MU!BE125+UMSL!BE76</f>
        <v>11</v>
      </c>
      <c r="BF141" s="1">
        <f>MU!BF125+UMSL!BF76</f>
        <v>5</v>
      </c>
      <c r="BG141" s="1">
        <f>MU!BG125+UMSL!BG76</f>
        <v>7</v>
      </c>
      <c r="BH141" s="1">
        <f>MU!BH125+UMSL!BH76</f>
        <v>9</v>
      </c>
      <c r="BI141" s="1">
        <f>MU!BI125+UMSL!BI76</f>
        <v>7</v>
      </c>
      <c r="BJ141" s="6"/>
    </row>
    <row r="142" spans="1:62" ht="13.5" customHeight="1" x14ac:dyDescent="0.2">
      <c r="A142" s="5"/>
      <c r="C142" s="1" t="s">
        <v>7</v>
      </c>
      <c r="W142" s="1">
        <f>MU!W126</f>
        <v>1</v>
      </c>
      <c r="X142" s="1">
        <f>MU!X126</f>
        <v>1</v>
      </c>
      <c r="Y142" s="1">
        <f>MU!Y126</f>
        <v>1</v>
      </c>
      <c r="Z142" s="1">
        <f>MU!Z126</f>
        <v>0</v>
      </c>
      <c r="AA142" s="1">
        <f>MU!AA126</f>
        <v>3</v>
      </c>
      <c r="AB142" s="1">
        <f>MU!AB126</f>
        <v>3</v>
      </c>
      <c r="AC142" s="1">
        <f>MU!AC126</f>
        <v>1</v>
      </c>
      <c r="AD142" s="1">
        <f>MU!AD126</f>
        <v>3</v>
      </c>
      <c r="AE142" s="1">
        <f>MU!AE126</f>
        <v>2</v>
      </c>
      <c r="AF142" s="1">
        <f>MU!AF126</f>
        <v>3</v>
      </c>
      <c r="AG142" s="1">
        <f>MU!AG126</f>
        <v>1</v>
      </c>
      <c r="AH142" s="1">
        <f>MU!AH126</f>
        <v>1</v>
      </c>
      <c r="AI142" s="1">
        <f>MU!AI126</f>
        <v>0</v>
      </c>
      <c r="AJ142" s="1">
        <f>MU!AJ126</f>
        <v>2</v>
      </c>
      <c r="AK142" s="1">
        <f>MU!AK126</f>
        <v>4</v>
      </c>
      <c r="AL142" s="1">
        <f>MU!AL126</f>
        <v>2</v>
      </c>
      <c r="AM142" s="1">
        <f>MU!AM126</f>
        <v>1</v>
      </c>
      <c r="AN142" s="1">
        <f>MU!AN126</f>
        <v>0</v>
      </c>
      <c r="AO142" s="1">
        <f>MU!AO126</f>
        <v>3</v>
      </c>
      <c r="AP142" s="1">
        <f>MU!AP126</f>
        <v>2</v>
      </c>
      <c r="AQ142" s="1">
        <f>MU!AQ126</f>
        <v>5</v>
      </c>
      <c r="AR142" s="1">
        <f>MU!AR126</f>
        <v>7</v>
      </c>
      <c r="AS142" s="1">
        <f>MU!AS126</f>
        <v>6</v>
      </c>
      <c r="AT142" s="1">
        <f>MU!AT126</f>
        <v>3</v>
      </c>
      <c r="AU142" s="1">
        <f>MU!AU126</f>
        <v>1</v>
      </c>
      <c r="AV142" s="1">
        <f>MU!AV126</f>
        <v>7</v>
      </c>
      <c r="AW142" s="1">
        <f>MU!AW126</f>
        <v>0</v>
      </c>
      <c r="AX142" s="1">
        <f>MU!AX126</f>
        <v>4</v>
      </c>
      <c r="AY142" s="1">
        <f>MU!AY126</f>
        <v>2</v>
      </c>
      <c r="AZ142" s="1">
        <f>MU!AZ126</f>
        <v>4</v>
      </c>
      <c r="BA142" s="1">
        <f>MU!BA126</f>
        <v>3</v>
      </c>
      <c r="BB142" s="1">
        <f>MU!BB126</f>
        <v>5</v>
      </c>
      <c r="BC142" s="1">
        <f>MU!BC126</f>
        <v>4</v>
      </c>
      <c r="BD142" s="1">
        <f>MU!BD126</f>
        <v>3</v>
      </c>
      <c r="BE142" s="1">
        <f>MU!BE126</f>
        <v>2</v>
      </c>
      <c r="BF142" s="1">
        <f>MU!BF126</f>
        <v>1</v>
      </c>
      <c r="BG142" s="1">
        <f>MU!BG126</f>
        <v>2</v>
      </c>
      <c r="BH142" s="1">
        <f>MU!BH126</f>
        <v>4</v>
      </c>
      <c r="BI142" s="1">
        <f>MU!BI126</f>
        <v>3</v>
      </c>
      <c r="BJ142" s="6"/>
    </row>
    <row r="143" spans="1:62" ht="13.5" customHeight="1" x14ac:dyDescent="0.2">
      <c r="A143" s="5"/>
      <c r="W143" s="9">
        <f t="shared" ref="W143:AA143" si="133">SUM(W139:W142)</f>
        <v>21</v>
      </c>
      <c r="X143" s="9">
        <f t="shared" si="133"/>
        <v>12</v>
      </c>
      <c r="Y143" s="9">
        <f t="shared" si="133"/>
        <v>18</v>
      </c>
      <c r="Z143" s="9">
        <f t="shared" si="133"/>
        <v>18</v>
      </c>
      <c r="AA143" s="9">
        <f t="shared" si="133"/>
        <v>37</v>
      </c>
      <c r="AB143" s="9">
        <f t="shared" ref="AB143:AD143" si="134">SUM(AB139:AB142)</f>
        <v>54</v>
      </c>
      <c r="AC143" s="9">
        <f t="shared" si="134"/>
        <v>50</v>
      </c>
      <c r="AD143" s="9">
        <f t="shared" si="134"/>
        <v>54</v>
      </c>
      <c r="AE143" s="9">
        <f t="shared" ref="AE143:AG143" si="135">SUM(AE139:AE142)</f>
        <v>52</v>
      </c>
      <c r="AF143" s="9">
        <f t="shared" si="135"/>
        <v>36</v>
      </c>
      <c r="AG143" s="9">
        <f t="shared" si="135"/>
        <v>37</v>
      </c>
      <c r="AH143" s="9">
        <f>SUM(AH139:AH142)</f>
        <v>56</v>
      </c>
      <c r="AI143" s="9">
        <f t="shared" ref="AI143:AW143" si="136">SUM(AI139:AI142)</f>
        <v>42</v>
      </c>
      <c r="AJ143" s="9">
        <f t="shared" si="136"/>
        <v>51</v>
      </c>
      <c r="AK143" s="9">
        <f t="shared" si="136"/>
        <v>49</v>
      </c>
      <c r="AL143" s="9">
        <f t="shared" si="136"/>
        <v>54</v>
      </c>
      <c r="AM143" s="9">
        <f t="shared" si="136"/>
        <v>56</v>
      </c>
      <c r="AN143" s="9">
        <f t="shared" si="136"/>
        <v>54</v>
      </c>
      <c r="AO143" s="9">
        <f t="shared" si="136"/>
        <v>67</v>
      </c>
      <c r="AP143" s="9">
        <f t="shared" si="136"/>
        <v>74</v>
      </c>
      <c r="AQ143" s="9">
        <f t="shared" si="136"/>
        <v>84</v>
      </c>
      <c r="AR143" s="9">
        <f t="shared" si="136"/>
        <v>73</v>
      </c>
      <c r="AS143" s="9">
        <f t="shared" si="136"/>
        <v>89</v>
      </c>
      <c r="AT143" s="9">
        <f t="shared" si="136"/>
        <v>90</v>
      </c>
      <c r="AU143" s="9">
        <f t="shared" si="136"/>
        <v>74</v>
      </c>
      <c r="AV143" s="9">
        <f t="shared" si="136"/>
        <v>76</v>
      </c>
      <c r="AW143" s="9">
        <f t="shared" si="136"/>
        <v>74</v>
      </c>
      <c r="AX143" s="9">
        <f t="shared" ref="AX143" si="137">SUM(AX139:AX142)</f>
        <v>76</v>
      </c>
      <c r="AY143" s="9">
        <f t="shared" ref="AY143:BC143" si="138">SUM(AY139:AY142)</f>
        <v>75</v>
      </c>
      <c r="AZ143" s="9">
        <f t="shared" si="138"/>
        <v>76</v>
      </c>
      <c r="BA143" s="9">
        <f t="shared" si="138"/>
        <v>61</v>
      </c>
      <c r="BB143" s="9">
        <f t="shared" si="138"/>
        <v>51</v>
      </c>
      <c r="BC143" s="9">
        <f t="shared" si="138"/>
        <v>52</v>
      </c>
      <c r="BD143" s="9">
        <f t="shared" ref="BD143" si="139">SUM(BD139:BD142)</f>
        <v>46</v>
      </c>
      <c r="BE143" s="9">
        <f>SUM(BE138:BE142)</f>
        <v>54</v>
      </c>
      <c r="BF143" s="9">
        <f>SUM(BF138:BF142)</f>
        <v>61</v>
      </c>
      <c r="BG143" s="9">
        <f>SUM(BG138:BG142)</f>
        <v>60</v>
      </c>
      <c r="BH143" s="9">
        <f>SUM(BH138:BH142)</f>
        <v>84</v>
      </c>
      <c r="BI143" s="9">
        <f>SUM(BI138:BI142)</f>
        <v>71</v>
      </c>
      <c r="BJ143" s="6"/>
    </row>
    <row r="144" spans="1:62" ht="13.5" customHeight="1" x14ac:dyDescent="0.2">
      <c r="A144" s="5"/>
      <c r="B144" s="8" t="s">
        <v>81</v>
      </c>
      <c r="BJ144" s="6"/>
    </row>
    <row r="145" spans="1:62" ht="13.5" customHeight="1" x14ac:dyDescent="0.2">
      <c r="A145" s="5"/>
      <c r="B145" s="8"/>
      <c r="C145" s="1" t="s">
        <v>10</v>
      </c>
      <c r="BF145" s="1">
        <f>MU!BF129</f>
        <v>1</v>
      </c>
      <c r="BG145" s="1">
        <f>MU!BG129</f>
        <v>0</v>
      </c>
      <c r="BH145" s="1">
        <f>MU!BH129+'S&amp;T'!BH70</f>
        <v>1</v>
      </c>
      <c r="BI145" s="1">
        <f>MU!BI129+'S&amp;T'!BI70</f>
        <v>1</v>
      </c>
      <c r="BJ145" s="6"/>
    </row>
    <row r="146" spans="1:62" ht="13.5" customHeight="1" x14ac:dyDescent="0.2">
      <c r="A146" s="5"/>
      <c r="C146" s="1" t="s">
        <v>0</v>
      </c>
      <c r="W146" s="1">
        <f>MU!W130+UMKC!W83+'S&amp;T'!W71+UMSL!W79</f>
        <v>128</v>
      </c>
      <c r="X146" s="1">
        <f>MU!X130+UMKC!X83+'S&amp;T'!X71+UMSL!X79</f>
        <v>115</v>
      </c>
      <c r="Y146" s="1">
        <f>MU!Y130+UMKC!Y83+'S&amp;T'!Y71+UMSL!Y79</f>
        <v>102</v>
      </c>
      <c r="Z146" s="1">
        <f>MU!Z130+UMKC!Z83+'S&amp;T'!Z71+UMSL!Z79</f>
        <v>81</v>
      </c>
      <c r="AA146" s="1">
        <f>MU!AA130+UMKC!AA83+'S&amp;T'!AA71+UMSL!AA79</f>
        <v>75</v>
      </c>
      <c r="AB146" s="1">
        <f>MU!AB130+UMKC!AB83+'S&amp;T'!AB71+UMSL!AB79</f>
        <v>108</v>
      </c>
      <c r="AC146" s="1">
        <f>MU!AC130+UMKC!AC83+'S&amp;T'!AC71+UMSL!AC79</f>
        <v>123</v>
      </c>
      <c r="AD146" s="1">
        <f>MU!AD130+UMKC!AD83+'S&amp;T'!AD71+UMSL!AD79</f>
        <v>144</v>
      </c>
      <c r="AE146" s="1">
        <f>MU!AE130+UMKC!AE83+'S&amp;T'!AE71+UMSL!AE79</f>
        <v>130</v>
      </c>
      <c r="AF146" s="1">
        <f>MU!AF130+UMKC!AF83+'S&amp;T'!AF71+UMSL!AF79</f>
        <v>127</v>
      </c>
      <c r="AG146" s="1">
        <f>MU!AG130+UMKC!AG83+'S&amp;T'!AG71+UMSL!AG79</f>
        <v>139</v>
      </c>
      <c r="AH146" s="1">
        <f>MU!AH130+UMKC!AH83+'S&amp;T'!AH71+UMSL!AH79</f>
        <v>116</v>
      </c>
      <c r="AI146" s="1">
        <f>MU!AI130+UMKC!AI83+'S&amp;T'!AI71+UMSL!AI79</f>
        <v>148</v>
      </c>
      <c r="AJ146" s="1">
        <f>MU!AJ130+UMKC!AJ83+'S&amp;T'!AJ71+UMSL!AJ79</f>
        <v>126</v>
      </c>
      <c r="AK146" s="1">
        <f>MU!AK130+UMKC!AK83+'S&amp;T'!AK71+UMSL!AK79</f>
        <v>129</v>
      </c>
      <c r="AL146" s="1">
        <f>MU!AL130+UMKC!AL83+'S&amp;T'!AL71+UMSL!AL79</f>
        <v>139</v>
      </c>
      <c r="AM146" s="1">
        <f>MU!AM130+UMKC!AM83+'S&amp;T'!AM71+UMSL!AM79</f>
        <v>154</v>
      </c>
      <c r="AN146" s="1">
        <f>MU!AN130+UMKC!AN83+'S&amp;T'!AN71+UMSL!AN79</f>
        <v>146</v>
      </c>
      <c r="AO146" s="1">
        <f>MU!AO130+UMKC!AO83+'S&amp;T'!AO71+UMSL!AO79</f>
        <v>134</v>
      </c>
      <c r="AP146" s="1">
        <f>MU!AP130+UMKC!AP83+'S&amp;T'!AP71+UMSL!AP79</f>
        <v>180</v>
      </c>
      <c r="AQ146" s="1">
        <f>MU!AQ130+UMKC!AQ83+'S&amp;T'!AQ71+UMSL!AQ79</f>
        <v>161</v>
      </c>
      <c r="AR146" s="1">
        <f>MU!AR130+UMKC!AR83+'S&amp;T'!AR71+UMSL!AR79</f>
        <v>172</v>
      </c>
      <c r="AS146" s="1">
        <f>MU!AS130+UMKC!AS83+'S&amp;T'!AS71+UMSL!AS79</f>
        <v>204</v>
      </c>
      <c r="AT146" s="1">
        <f>MU!AT130+UMKC!AT83+'S&amp;T'!AT71+UMSL!AT79</f>
        <v>197</v>
      </c>
      <c r="AU146" s="1">
        <f>MU!AU130+UMKC!AU83+'S&amp;T'!AU71+UMSL!AU79</f>
        <v>194</v>
      </c>
      <c r="AV146" s="1">
        <f>MU!AV130+UMKC!AV83+'S&amp;T'!AV71+UMSL!AV79</f>
        <v>239</v>
      </c>
      <c r="AW146" s="1">
        <f>MU!AW130+UMKC!AW83+'S&amp;T'!AW71+UMSL!AW79</f>
        <v>270</v>
      </c>
      <c r="AX146" s="1">
        <f>MU!AX130+UMKC!AX83+'S&amp;T'!AX71+UMSL!AX79</f>
        <v>300</v>
      </c>
      <c r="AY146" s="1">
        <f>MU!AY130+UMKC!AY83+'S&amp;T'!AY71+UMSL!AY79</f>
        <v>305</v>
      </c>
      <c r="AZ146" s="1">
        <f>MU!AZ130+UMKC!AZ83+'S&amp;T'!AZ71+UMSL!AZ79</f>
        <v>304</v>
      </c>
      <c r="BA146" s="1">
        <f>MU!BA130+UMKC!BA83+'S&amp;T'!BA71+UMSL!BA79</f>
        <v>289</v>
      </c>
      <c r="BB146" s="1">
        <f>MU!BB130+UMKC!BB83+'S&amp;T'!BB71+UMSL!BB79</f>
        <v>301</v>
      </c>
      <c r="BC146" s="1">
        <f>MU!BC130+UMKC!BC83+'S&amp;T'!BC71+UMSL!BC79</f>
        <v>259</v>
      </c>
      <c r="BD146" s="1">
        <f>MU!BD130+UMKC!BD83+'S&amp;T'!BD71+UMSL!BD79</f>
        <v>271</v>
      </c>
      <c r="BE146" s="1">
        <f>MU!BE130+UMKC!BE83+'S&amp;T'!BE71+UMSL!BE79</f>
        <v>216</v>
      </c>
      <c r="BF146" s="1">
        <f>MU!BF130+UMKC!BF83+'S&amp;T'!BF71+UMSL!BF79</f>
        <v>241</v>
      </c>
      <c r="BG146" s="1">
        <f>MU!BG130+UMKC!BG83+'S&amp;T'!BG71+UMSL!BG79</f>
        <v>237</v>
      </c>
      <c r="BH146" s="1">
        <f>MU!BH130+UMKC!BH83+'S&amp;T'!BH71+UMSL!BH79</f>
        <v>237</v>
      </c>
      <c r="BI146" s="1">
        <f>MU!BI130+UMKC!BI83+'S&amp;T'!BI71+UMSL!BI79</f>
        <v>231</v>
      </c>
      <c r="BJ146" s="6"/>
    </row>
    <row r="147" spans="1:62" ht="13.5" customHeight="1" x14ac:dyDescent="0.2">
      <c r="A147" s="5"/>
      <c r="C147" s="1" t="s">
        <v>9</v>
      </c>
      <c r="AU147" s="1">
        <f>MU!AU131</f>
        <v>0</v>
      </c>
      <c r="AV147" s="1">
        <f>MU!AV131</f>
        <v>0</v>
      </c>
      <c r="AW147" s="1">
        <f>MU!AW131</f>
        <v>0</v>
      </c>
      <c r="AX147" s="1">
        <f>MU!AX131</f>
        <v>0</v>
      </c>
      <c r="AY147" s="1">
        <f>MU!AY131</f>
        <v>29</v>
      </c>
      <c r="AZ147" s="1">
        <f>MU!AZ131</f>
        <v>0</v>
      </c>
      <c r="BA147" s="1">
        <f>MU!BA131</f>
        <v>0</v>
      </c>
      <c r="BB147" s="1">
        <f>MU!BB131</f>
        <v>0</v>
      </c>
      <c r="BC147" s="1">
        <f>MU!BC131</f>
        <v>0</v>
      </c>
      <c r="BD147" s="1">
        <f>MU!BD131</f>
        <v>0</v>
      </c>
      <c r="BE147" s="1">
        <f>'S&amp;T'!BE72</f>
        <v>0</v>
      </c>
      <c r="BF147" s="1">
        <f>'S&amp;T'!BF72+UMSL!BF80</f>
        <v>1</v>
      </c>
      <c r="BG147" s="1">
        <f>'S&amp;T'!BG72+UMSL!BG80</f>
        <v>3</v>
      </c>
      <c r="BH147" s="1">
        <f>UMSL!BH80</f>
        <v>6</v>
      </c>
      <c r="BI147" s="1">
        <f>UMSL!BI80</f>
        <v>0</v>
      </c>
      <c r="BJ147" s="6"/>
    </row>
    <row r="148" spans="1:62" ht="13.5" customHeight="1" x14ac:dyDescent="0.2">
      <c r="A148" s="5"/>
      <c r="C148" s="1" t="s">
        <v>5</v>
      </c>
      <c r="W148" s="1">
        <f>MU!W132+UMKC!W84+'S&amp;T'!W73+UMSL!W81</f>
        <v>61</v>
      </c>
      <c r="X148" s="1">
        <f>MU!X132+UMKC!X84+'S&amp;T'!X73+UMSL!X81</f>
        <v>62</v>
      </c>
      <c r="Y148" s="1">
        <f>MU!Y132+UMKC!Y84+'S&amp;T'!Y73+UMSL!Y81</f>
        <v>61</v>
      </c>
      <c r="Z148" s="1">
        <f>MU!Z132+UMKC!Z84+'S&amp;T'!Z73+UMSL!Z81</f>
        <v>51</v>
      </c>
      <c r="AA148" s="1">
        <f>MU!AA132+UMKC!AA84+'S&amp;T'!AA73+UMSL!AA81</f>
        <v>50</v>
      </c>
      <c r="AB148" s="1">
        <f>MU!AB132+UMKC!AB84+'S&amp;T'!AB73+UMSL!AB81</f>
        <v>51</v>
      </c>
      <c r="AC148" s="1">
        <f>MU!AC132+UMKC!AC84+'S&amp;T'!AC73+UMSL!AC81</f>
        <v>60</v>
      </c>
      <c r="AD148" s="1">
        <f>MU!AD132+UMKC!AD84+'S&amp;T'!AD73+UMSL!AD81</f>
        <v>62</v>
      </c>
      <c r="AE148" s="1">
        <f>MU!AE132+UMKC!AE84+'S&amp;T'!AE73+UMSL!AE81</f>
        <v>56</v>
      </c>
      <c r="AF148" s="1">
        <f>MU!AF132+UMKC!AF84+'S&amp;T'!AF73+UMSL!AF81</f>
        <v>70</v>
      </c>
      <c r="AG148" s="1">
        <f>MU!AG132+UMKC!AG84+'S&amp;T'!AG73+UMSL!AG81</f>
        <v>57</v>
      </c>
      <c r="AH148" s="1">
        <f>MU!AH132+UMKC!AH84+'S&amp;T'!AH73+UMSL!AH81</f>
        <v>50</v>
      </c>
      <c r="AI148" s="1">
        <f>MU!AI132+UMKC!AI84+'S&amp;T'!AI73+UMSL!AI81</f>
        <v>56</v>
      </c>
      <c r="AJ148" s="1">
        <f>MU!AJ132+UMKC!AJ84+'S&amp;T'!AJ73+UMSL!AJ81</f>
        <v>48</v>
      </c>
      <c r="AK148" s="1">
        <f>MU!AK132+UMKC!AK84+'S&amp;T'!AK73+UMSL!AK81</f>
        <v>63</v>
      </c>
      <c r="AL148" s="1">
        <f>MU!AL132+UMKC!AL84+'S&amp;T'!AL73+UMSL!AL81</f>
        <v>56</v>
      </c>
      <c r="AM148" s="1">
        <f>MU!AM132+UMKC!AM84+'S&amp;T'!AM73+UMSL!AM81</f>
        <v>48</v>
      </c>
      <c r="AN148" s="1">
        <f>MU!AN132+UMKC!AN84+'S&amp;T'!AN73+UMSL!AN81</f>
        <v>66</v>
      </c>
      <c r="AO148" s="1">
        <f>MU!AO132+UMKC!AO84+'S&amp;T'!AO73+UMSL!AO81</f>
        <v>82</v>
      </c>
      <c r="AP148" s="1">
        <f>MU!AP132+UMKC!AP84+'S&amp;T'!AP73+UMSL!AP81</f>
        <v>75</v>
      </c>
      <c r="AQ148" s="1">
        <f>MU!AQ132+UMKC!AQ84+'S&amp;T'!AQ73+UMSL!AQ81</f>
        <v>69</v>
      </c>
      <c r="AR148" s="1">
        <f>MU!AR132+UMKC!AR84+'S&amp;T'!AR73+UMSL!AR81</f>
        <v>53</v>
      </c>
      <c r="AS148" s="1">
        <f>MU!AS132+UMKC!AS84+'S&amp;T'!AS73+UMSL!AS81</f>
        <v>51</v>
      </c>
      <c r="AT148" s="1">
        <f>MU!AT132+UMKC!AT84+'S&amp;T'!AT73+UMSL!AT81</f>
        <v>53</v>
      </c>
      <c r="AU148" s="1">
        <f>MU!AU132+UMKC!AU84+'S&amp;T'!AU73+UMSL!AU81</f>
        <v>61</v>
      </c>
      <c r="AV148" s="1">
        <f>MU!AV132+UMKC!AV84+'S&amp;T'!AV73+UMSL!AV81</f>
        <v>89</v>
      </c>
      <c r="AW148" s="1">
        <f>MU!AW132+UMKC!AW84+'S&amp;T'!AW73+UMSL!AW81</f>
        <v>76</v>
      </c>
      <c r="AX148" s="1">
        <f>MU!AX132+UMKC!AX84+'S&amp;T'!AX73+UMSL!AX81</f>
        <v>84</v>
      </c>
      <c r="AY148" s="1">
        <f>MU!AY132+UMKC!AY84+'S&amp;T'!AY73+UMSL!AY81</f>
        <v>92</v>
      </c>
      <c r="AZ148" s="1">
        <f>MU!AZ132+UMKC!AZ84+'S&amp;T'!AZ73+UMSL!AZ81</f>
        <v>104</v>
      </c>
      <c r="BA148" s="1">
        <f>MU!BA132+UMKC!BA84+'S&amp;T'!BA73+UMSL!BA81</f>
        <v>80</v>
      </c>
      <c r="BB148" s="1">
        <f>MU!BB132+UMKC!BB84+'S&amp;T'!BB73+UMSL!BB81</f>
        <v>58</v>
      </c>
      <c r="BC148" s="1">
        <f>MU!BC132+UMKC!BC84+'S&amp;T'!BC73+UMSL!BC81</f>
        <v>53</v>
      </c>
      <c r="BD148" s="1">
        <f>MU!BD132+UMKC!BD84+'S&amp;T'!BD73+UMSL!BD81</f>
        <v>63</v>
      </c>
      <c r="BE148" s="1">
        <f>MU!BE132+UMKC!BE84+'S&amp;T'!BE73+UMSL!BE81</f>
        <v>38</v>
      </c>
      <c r="BF148" s="1">
        <f>MU!BF132+UMKC!BF84+'S&amp;T'!BF73+UMSL!BF81</f>
        <v>39</v>
      </c>
      <c r="BG148" s="1">
        <f>MU!BG132+UMKC!BG84+'S&amp;T'!BG73+UMSL!BG81</f>
        <v>55</v>
      </c>
      <c r="BH148" s="1">
        <f>MU!BH132+UMKC!BH84+'S&amp;T'!BH73+UMSL!BH81</f>
        <v>39</v>
      </c>
      <c r="BI148" s="1">
        <f>MU!BI132+UMKC!BI84+'S&amp;T'!BI73+UMSL!BI81</f>
        <v>44</v>
      </c>
      <c r="BJ148" s="6"/>
    </row>
    <row r="149" spans="1:62" ht="13.5" customHeight="1" x14ac:dyDescent="0.2">
      <c r="A149" s="5"/>
      <c r="C149" s="1" t="s">
        <v>7</v>
      </c>
      <c r="W149" s="1">
        <f>MU!W133+UMKC!W85+'S&amp;T'!W74+UMSL!W82</f>
        <v>24</v>
      </c>
      <c r="X149" s="1">
        <f>MU!X133+UMKC!X85+'S&amp;T'!X74+UMSL!X82</f>
        <v>27</v>
      </c>
      <c r="Y149" s="1">
        <f>MU!Y133+UMKC!Y85+'S&amp;T'!Y74+UMSL!Y82</f>
        <v>21</v>
      </c>
      <c r="Z149" s="1">
        <f>MU!Z133+UMKC!Z85+'S&amp;T'!Z74+UMSL!Z82</f>
        <v>31</v>
      </c>
      <c r="AA149" s="1">
        <f>MU!AA133+UMKC!AA85+'S&amp;T'!AA74+UMSL!AA82</f>
        <v>36</v>
      </c>
      <c r="AB149" s="1">
        <f>MU!AB133+UMKC!AB85+'S&amp;T'!AB74+UMSL!AB82</f>
        <v>37</v>
      </c>
      <c r="AC149" s="1">
        <f>MU!AC133+UMKC!AC85+'S&amp;T'!AC74+UMSL!AC82</f>
        <v>28</v>
      </c>
      <c r="AD149" s="1">
        <f>MU!AD133+UMKC!AD85+'S&amp;T'!AD74+UMSL!AD82</f>
        <v>49</v>
      </c>
      <c r="AE149" s="1">
        <f>MU!AE133+UMKC!AE85+'S&amp;T'!AE74+UMSL!AE82</f>
        <v>36</v>
      </c>
      <c r="AF149" s="1">
        <f>MU!AF133+UMKC!AF85+'S&amp;T'!AF74+UMSL!AF82</f>
        <v>41</v>
      </c>
      <c r="AG149" s="1">
        <f>MU!AG133+UMKC!AG85+'S&amp;T'!AG74+UMSL!AG82</f>
        <v>42</v>
      </c>
      <c r="AH149" s="1">
        <f>MU!AH133+UMKC!AH85+'S&amp;T'!AH74+UMSL!AH82</f>
        <v>46</v>
      </c>
      <c r="AI149" s="1">
        <f>MU!AI133+'S&amp;T'!AI74+UMSL!AI82</f>
        <v>27</v>
      </c>
      <c r="AJ149" s="1">
        <f>MU!AJ133+'S&amp;T'!AJ74+UMSL!AJ82</f>
        <v>36</v>
      </c>
      <c r="AK149" s="1">
        <f>MU!AK133+'S&amp;T'!AK74+UMSL!AK82</f>
        <v>34</v>
      </c>
      <c r="AL149" s="1">
        <f>MU!AL133+'S&amp;T'!AL74+UMSL!AL82</f>
        <v>41</v>
      </c>
      <c r="AM149" s="1">
        <f>MU!AM133+'S&amp;T'!AM74+UMSL!AM82</f>
        <v>32</v>
      </c>
      <c r="AN149" s="1">
        <f>MU!AN133+'S&amp;T'!AN74+UMSL!AN82</f>
        <v>43</v>
      </c>
      <c r="AO149" s="1">
        <f>MU!AO133+'S&amp;T'!AO74+UMSL!AO82</f>
        <v>32</v>
      </c>
      <c r="AP149" s="1">
        <f>MU!AP133+'S&amp;T'!AP74+UMSL!AP82</f>
        <v>51</v>
      </c>
      <c r="AQ149" s="1">
        <f>MU!AQ133+'S&amp;T'!AQ74+UMSL!AQ82</f>
        <v>34</v>
      </c>
      <c r="AR149" s="1">
        <f>MU!AR133+'S&amp;T'!AR74+UMSL!AR82</f>
        <v>45</v>
      </c>
      <c r="AS149" s="1">
        <f>MU!AS133+'S&amp;T'!AS74+UMSL!AS82</f>
        <v>35</v>
      </c>
      <c r="AT149" s="1">
        <f>MU!AT133+'S&amp;T'!AT74+UMSL!AT82</f>
        <v>52</v>
      </c>
      <c r="AU149" s="1">
        <f>MU!AU133+'S&amp;T'!AU74+UMSL!AU82</f>
        <v>40</v>
      </c>
      <c r="AV149" s="1">
        <f>MU!AV133+'S&amp;T'!AV74+UMSL!AV82</f>
        <v>50</v>
      </c>
      <c r="AW149" s="1">
        <f>MU!AW133+'S&amp;T'!AW74+UMSL!AW82</f>
        <v>42</v>
      </c>
      <c r="AX149" s="1">
        <f>MU!AX133+'S&amp;T'!AX74+UMSL!AX82</f>
        <v>53</v>
      </c>
      <c r="AY149" s="1">
        <f>MU!AY133+'S&amp;T'!AY74+UMSL!AY82</f>
        <v>63</v>
      </c>
      <c r="AZ149" s="1">
        <f>MU!AZ133+'S&amp;T'!AZ74+UMSL!AZ82</f>
        <v>61</v>
      </c>
      <c r="BA149" s="1">
        <f>MU!BA133+'S&amp;T'!BA74+UMSL!BA82</f>
        <v>57</v>
      </c>
      <c r="BB149" s="1">
        <f>MU!BB133+'S&amp;T'!BB74+UMSL!BB82</f>
        <v>59</v>
      </c>
      <c r="BC149" s="1">
        <f>MU!BC133+'S&amp;T'!BC74+UMSL!BC82</f>
        <v>44</v>
      </c>
      <c r="BD149" s="1">
        <f>MU!BD133+'S&amp;T'!BD74+UMSL!BD82</f>
        <v>53</v>
      </c>
      <c r="BE149" s="1">
        <f>MU!BE133+'S&amp;T'!BE74+UMSL!BE82</f>
        <v>40</v>
      </c>
      <c r="BF149" s="1">
        <f>MU!BF133+'S&amp;T'!BF74+UMSL!BF82</f>
        <v>53</v>
      </c>
      <c r="BG149" s="1">
        <f>MU!BG133+'S&amp;T'!BG74+UMSL!BG82</f>
        <v>52</v>
      </c>
      <c r="BH149" s="1">
        <f>MU!BH133+'S&amp;T'!BH74+UMSL!BH82</f>
        <v>37</v>
      </c>
      <c r="BI149" s="1">
        <f>MU!BI133+'S&amp;T'!BI74+UMSL!BI82</f>
        <v>32</v>
      </c>
      <c r="BJ149" s="6"/>
    </row>
    <row r="150" spans="1:62" ht="13.5" customHeight="1" x14ac:dyDescent="0.2">
      <c r="A150" s="5"/>
      <c r="W150" s="9">
        <f t="shared" ref="W150:BE150" si="140">SUM(W146:W149)</f>
        <v>213</v>
      </c>
      <c r="X150" s="9">
        <f t="shared" si="140"/>
        <v>204</v>
      </c>
      <c r="Y150" s="9">
        <f t="shared" si="140"/>
        <v>184</v>
      </c>
      <c r="Z150" s="9">
        <f t="shared" si="140"/>
        <v>163</v>
      </c>
      <c r="AA150" s="9">
        <f t="shared" si="140"/>
        <v>161</v>
      </c>
      <c r="AB150" s="9">
        <f t="shared" si="140"/>
        <v>196</v>
      </c>
      <c r="AC150" s="9">
        <f t="shared" si="140"/>
        <v>211</v>
      </c>
      <c r="AD150" s="9">
        <f t="shared" si="140"/>
        <v>255</v>
      </c>
      <c r="AE150" s="9">
        <f t="shared" si="140"/>
        <v>222</v>
      </c>
      <c r="AF150" s="9">
        <f t="shared" si="140"/>
        <v>238</v>
      </c>
      <c r="AG150" s="9">
        <f t="shared" si="140"/>
        <v>238</v>
      </c>
      <c r="AH150" s="9">
        <f t="shared" si="140"/>
        <v>212</v>
      </c>
      <c r="AI150" s="9">
        <f t="shared" si="140"/>
        <v>231</v>
      </c>
      <c r="AJ150" s="9">
        <f t="shared" si="140"/>
        <v>210</v>
      </c>
      <c r="AK150" s="9">
        <f t="shared" si="140"/>
        <v>226</v>
      </c>
      <c r="AL150" s="9">
        <f t="shared" si="140"/>
        <v>236</v>
      </c>
      <c r="AM150" s="9">
        <f t="shared" si="140"/>
        <v>234</v>
      </c>
      <c r="AN150" s="9">
        <f t="shared" si="140"/>
        <v>255</v>
      </c>
      <c r="AO150" s="9">
        <f t="shared" si="140"/>
        <v>248</v>
      </c>
      <c r="AP150" s="9">
        <f t="shared" si="140"/>
        <v>306</v>
      </c>
      <c r="AQ150" s="9">
        <f t="shared" si="140"/>
        <v>264</v>
      </c>
      <c r="AR150" s="9">
        <f t="shared" si="140"/>
        <v>270</v>
      </c>
      <c r="AS150" s="9">
        <f t="shared" si="140"/>
        <v>290</v>
      </c>
      <c r="AT150" s="9">
        <f t="shared" si="140"/>
        <v>302</v>
      </c>
      <c r="AU150" s="9">
        <f t="shared" si="140"/>
        <v>295</v>
      </c>
      <c r="AV150" s="9">
        <f t="shared" si="140"/>
        <v>378</v>
      </c>
      <c r="AW150" s="9">
        <f t="shared" si="140"/>
        <v>388</v>
      </c>
      <c r="AX150" s="9">
        <f t="shared" si="140"/>
        <v>437</v>
      </c>
      <c r="AY150" s="9">
        <f t="shared" si="140"/>
        <v>489</v>
      </c>
      <c r="AZ150" s="9">
        <f t="shared" si="140"/>
        <v>469</v>
      </c>
      <c r="BA150" s="9">
        <f t="shared" si="140"/>
        <v>426</v>
      </c>
      <c r="BB150" s="9">
        <f t="shared" si="140"/>
        <v>418</v>
      </c>
      <c r="BC150" s="9">
        <f t="shared" si="140"/>
        <v>356</v>
      </c>
      <c r="BD150" s="9">
        <f t="shared" si="140"/>
        <v>387</v>
      </c>
      <c r="BE150" s="9">
        <f t="shared" si="140"/>
        <v>294</v>
      </c>
      <c r="BF150" s="9">
        <f>SUM(BF145:BF149)</f>
        <v>335</v>
      </c>
      <c r="BG150" s="9">
        <f>SUM(BG145:BG149)</f>
        <v>347</v>
      </c>
      <c r="BH150" s="9">
        <f>SUM(BH145:BH149)</f>
        <v>320</v>
      </c>
      <c r="BI150" s="9">
        <f>SUM(BI145:BI149)</f>
        <v>308</v>
      </c>
      <c r="BJ150" s="6"/>
    </row>
    <row r="151" spans="1:62" ht="13.5" customHeight="1" x14ac:dyDescent="0.2">
      <c r="A151" s="5"/>
      <c r="B151" s="8" t="s">
        <v>80</v>
      </c>
      <c r="BJ151" s="6"/>
    </row>
    <row r="152" spans="1:62" ht="13.5" customHeight="1" x14ac:dyDescent="0.2">
      <c r="A152" s="5"/>
      <c r="B152" s="8"/>
      <c r="C152" s="1" t="s">
        <v>10</v>
      </c>
      <c r="AY152" s="1">
        <f>UMSL!AY85</f>
        <v>7</v>
      </c>
      <c r="AZ152" s="1">
        <f>UMSL!AZ85</f>
        <v>2</v>
      </c>
      <c r="BA152" s="1">
        <f>UMSL!BA85</f>
        <v>9</v>
      </c>
      <c r="BB152" s="1">
        <f>UMSL!BB85</f>
        <v>6</v>
      </c>
      <c r="BC152" s="1">
        <f>UMSL!BC85</f>
        <v>22</v>
      </c>
      <c r="BD152" s="1">
        <f>UMSL!BD85</f>
        <v>15</v>
      </c>
      <c r="BE152" s="1">
        <f>MU!BE136+UMSL!BE85</f>
        <v>16</v>
      </c>
      <c r="BF152" s="1">
        <f>MU!BF136+UMSL!BF85</f>
        <v>55</v>
      </c>
      <c r="BG152" s="1">
        <f>MU!BG136+UMSL!BG85</f>
        <v>59</v>
      </c>
      <c r="BH152" s="1">
        <f>MU!BH136+'S&amp;T'!BH77+UMSL!BH85</f>
        <v>92</v>
      </c>
      <c r="BI152" s="1">
        <f>MU!BI136+'S&amp;T'!BI77+UMSL!BI85</f>
        <v>96</v>
      </c>
      <c r="BJ152" s="6"/>
    </row>
    <row r="153" spans="1:62" ht="13.5" customHeight="1" x14ac:dyDescent="0.2">
      <c r="A153" s="5"/>
      <c r="C153" s="1" t="s">
        <v>0</v>
      </c>
      <c r="W153" s="1">
        <f>MU!W137+UMKC!W88+'S&amp;T'!W78+UMSL!W86</f>
        <v>228</v>
      </c>
      <c r="X153" s="1">
        <f>MU!X137+UMKC!X88+'S&amp;T'!X78+UMSL!X86</f>
        <v>209</v>
      </c>
      <c r="Y153" s="1">
        <f>MU!Y137+UMKC!Y88+'S&amp;T'!Y78+UMSL!Y86</f>
        <v>244</v>
      </c>
      <c r="Z153" s="1">
        <f>MU!Z137+UMKC!Z88+'S&amp;T'!Z78+UMSL!Z86</f>
        <v>262</v>
      </c>
      <c r="AA153" s="1">
        <f>MU!AA137+UMKC!AA88+'S&amp;T'!AA78+UMSL!AA86</f>
        <v>300</v>
      </c>
      <c r="AB153" s="1">
        <f>MU!AB137+UMKC!AB88+'S&amp;T'!AB78+UMSL!AB86</f>
        <v>325</v>
      </c>
      <c r="AC153" s="1">
        <f>MU!AC137+UMKC!AC88+'S&amp;T'!AC78+UMSL!AC86</f>
        <v>398</v>
      </c>
      <c r="AD153" s="1">
        <f>MU!AD137+UMKC!AD88+'S&amp;T'!AD78+UMSL!AD86</f>
        <v>356</v>
      </c>
      <c r="AE153" s="1">
        <f>MU!AE137+UMKC!AE88+'S&amp;T'!AE78+UMSL!AE86</f>
        <v>366</v>
      </c>
      <c r="AF153" s="1">
        <f>MU!AF137+UMKC!AF88+'S&amp;T'!AF78+UMSL!AF86</f>
        <v>347</v>
      </c>
      <c r="AG153" s="1">
        <f>MU!AG137+UMKC!AG88+'S&amp;T'!AG78+UMSL!AG86</f>
        <v>328</v>
      </c>
      <c r="AH153" s="1">
        <f>MU!AH137+UMKC!AH88+'S&amp;T'!AH78+UMSL!AH86</f>
        <v>386</v>
      </c>
      <c r="AI153" s="1">
        <f>MU!AI137+UMKC!AI88+'S&amp;T'!AI78+UMSL!AI86</f>
        <v>379</v>
      </c>
      <c r="AJ153" s="1">
        <f>MU!AJ137+UMKC!AJ88+'S&amp;T'!AJ78+UMSL!AJ86</f>
        <v>417</v>
      </c>
      <c r="AK153" s="1">
        <f>MU!AK137+UMKC!AK88+'S&amp;T'!AK78+UMSL!AK86</f>
        <v>419</v>
      </c>
      <c r="AL153" s="1">
        <f>MU!AL137+UMKC!AL88+'S&amp;T'!AL78+UMSL!AL86</f>
        <v>431</v>
      </c>
      <c r="AM153" s="1">
        <f>MU!AM137+UMKC!AM88+'S&amp;T'!AM78+UMSL!AM86</f>
        <v>433</v>
      </c>
      <c r="AN153" s="1">
        <f>MU!AN137+UMKC!AN88+'S&amp;T'!AN78+UMSL!AN86</f>
        <v>451</v>
      </c>
      <c r="AO153" s="1">
        <f>MU!AO137+UMKC!AO88+'S&amp;T'!AO78+UMSL!AO86</f>
        <v>454</v>
      </c>
      <c r="AP153" s="1">
        <f>MU!AP137+UMKC!AP88+'S&amp;T'!AP78+UMSL!AP86</f>
        <v>459</v>
      </c>
      <c r="AQ153" s="1">
        <f>MU!AQ137+UMKC!AQ88+'S&amp;T'!AQ78+UMSL!AQ86</f>
        <v>525</v>
      </c>
      <c r="AR153" s="1">
        <f>MU!AR137+UMKC!AR88+'S&amp;T'!AR78+UMSL!AR86</f>
        <v>470</v>
      </c>
      <c r="AS153" s="1">
        <f>MU!AS137+UMKC!AS88+'S&amp;T'!AS78+UMSL!AS86</f>
        <v>489</v>
      </c>
      <c r="AT153" s="1">
        <f>MU!AT137+UMKC!AT88+'S&amp;T'!AT78+UMSL!AT86</f>
        <v>492</v>
      </c>
      <c r="AU153" s="1">
        <f>MU!AU137+UMKC!AU88+'S&amp;T'!AU78+UMSL!AU86</f>
        <v>542</v>
      </c>
      <c r="AV153" s="1">
        <f>MU!AV137+UMKC!AV88+'S&amp;T'!AV78+UMSL!AV86</f>
        <v>596</v>
      </c>
      <c r="AW153" s="1">
        <f>MU!AW137+UMKC!AW88+'S&amp;T'!AW78+UMSL!AW86</f>
        <v>595</v>
      </c>
      <c r="AX153" s="1">
        <f>MU!AX137+UMKC!AX88+'S&amp;T'!AX78+UMSL!AX86</f>
        <v>540</v>
      </c>
      <c r="AY153" s="1">
        <f>MU!AY137+UMKC!AY88+'S&amp;T'!AY78+UMSL!AY86</f>
        <v>602</v>
      </c>
      <c r="AZ153" s="1">
        <f>MU!AZ137+UMKC!AZ88+'S&amp;T'!AZ78+UMSL!AZ86</f>
        <v>590</v>
      </c>
      <c r="BA153" s="1">
        <f>MU!BA137+UMKC!BA88+'S&amp;T'!BA78+UMSL!BA86</f>
        <v>585</v>
      </c>
      <c r="BB153" s="1">
        <f>MU!BB137+UMKC!BB88+'S&amp;T'!BB78+UMSL!BB86</f>
        <v>618</v>
      </c>
      <c r="BC153" s="1">
        <f>MU!BC137+UMKC!BC88+'S&amp;T'!BC78+UMSL!BC86</f>
        <v>558</v>
      </c>
      <c r="BD153" s="1">
        <f>MU!BD137+UMKC!BD88+'S&amp;T'!BD78+UMSL!BD86</f>
        <v>540</v>
      </c>
      <c r="BE153" s="1">
        <f>MU!BE137+UMKC!BE88+'S&amp;T'!BE78+UMSL!BE86</f>
        <v>494</v>
      </c>
      <c r="BF153" s="1">
        <f>MU!BF137+UMKC!BF88+'S&amp;T'!BF78+UMSL!BF86</f>
        <v>529</v>
      </c>
      <c r="BG153" s="1">
        <f>MU!BG137+UMKC!BG88+'S&amp;T'!BG78+UMSL!BG86</f>
        <v>596</v>
      </c>
      <c r="BH153" s="1">
        <f>MU!BH137+UMKC!BH88+'S&amp;T'!BH78+UMSL!BH86</f>
        <v>605</v>
      </c>
      <c r="BI153" s="1">
        <f>MU!BI137+UMKC!BI88+'S&amp;T'!BI78+UMSL!BI86</f>
        <v>589</v>
      </c>
      <c r="BJ153" s="6"/>
    </row>
    <row r="154" spans="1:62" ht="13.5" customHeight="1" x14ac:dyDescent="0.2">
      <c r="A154" s="5"/>
      <c r="C154" s="1" t="s">
        <v>9</v>
      </c>
      <c r="AF154" s="1">
        <f>UMSL!AF87</f>
        <v>0</v>
      </c>
      <c r="AG154" s="1">
        <f>UMSL!AG87</f>
        <v>0</v>
      </c>
      <c r="AH154" s="1">
        <f>UMSL!AH87</f>
        <v>0</v>
      </c>
      <c r="AI154" s="1">
        <f>UMSL!AI87</f>
        <v>0</v>
      </c>
      <c r="AJ154" s="1">
        <f>UMSL!AJ87</f>
        <v>0</v>
      </c>
      <c r="AK154" s="1">
        <f>UMSL!AK87</f>
        <v>0</v>
      </c>
      <c r="AL154" s="1">
        <f>UMSL!AL87</f>
        <v>0</v>
      </c>
      <c r="AM154" s="1">
        <f>UMSL!AM87</f>
        <v>0</v>
      </c>
      <c r="AN154" s="1">
        <f>UMSL!AN87</f>
        <v>1</v>
      </c>
      <c r="AO154" s="1">
        <f>UMSL!AO87</f>
        <v>0</v>
      </c>
      <c r="AP154" s="1">
        <f>UMSL!AP87</f>
        <v>2</v>
      </c>
      <c r="AQ154" s="1">
        <f>'S&amp;T'!AQ79+UMSL!AQ87</f>
        <v>7</v>
      </c>
      <c r="AR154" s="1">
        <f>'S&amp;T'!AR79+UMSL!AR87</f>
        <v>0</v>
      </c>
      <c r="AS154" s="1">
        <f>'S&amp;T'!AS79+UMSL!AS87</f>
        <v>4</v>
      </c>
      <c r="AT154" s="1">
        <f>'S&amp;T'!AT79+UMSL!AT87</f>
        <v>0</v>
      </c>
      <c r="AU154" s="1">
        <f>'S&amp;T'!AU79+UMSL!AU87</f>
        <v>3</v>
      </c>
      <c r="AV154" s="1">
        <f>MU!AV138+UMKC!AV89+'S&amp;T'!AV79+UMSL!AV87</f>
        <v>1</v>
      </c>
      <c r="AW154" s="1">
        <f>MU!AW138+UMKC!AW89+'S&amp;T'!AW79+UMSL!AW87</f>
        <v>2</v>
      </c>
      <c r="AX154" s="1">
        <f>MU!AX138+UMKC!AX89+'S&amp;T'!AX79+UMSL!AX87</f>
        <v>1</v>
      </c>
      <c r="AY154" s="1">
        <f>MU!AY138+UMKC!AY89+'S&amp;T'!AY79+UMSL!AY87</f>
        <v>3</v>
      </c>
      <c r="AZ154" s="1">
        <f>MU!AZ138+UMKC!AZ89+'S&amp;T'!AZ79+UMSL!AZ87</f>
        <v>7</v>
      </c>
      <c r="BA154" s="1">
        <f>MU!BA138+UMKC!BA89+'S&amp;T'!BA79+UMSL!BA87</f>
        <v>27</v>
      </c>
      <c r="BB154" s="1">
        <f>MU!BB138+UMKC!BB89+'S&amp;T'!BB79+UMSL!BB87</f>
        <v>24</v>
      </c>
      <c r="BC154" s="1">
        <f>MU!BC138+UMKC!BC89+'S&amp;T'!BC79+UMSL!BC87</f>
        <v>29</v>
      </c>
      <c r="BD154" s="1">
        <f>MU!BD138+UMKC!BD89+'S&amp;T'!BD79+UMSL!BD87</f>
        <v>30</v>
      </c>
      <c r="BE154" s="1">
        <f>MU!BE138+UMKC!BE89+'S&amp;T'!BE79+UMSL!BE87</f>
        <v>38</v>
      </c>
      <c r="BF154" s="1">
        <f>MU!BF138+'S&amp;T'!BF79+UMSL!BF87</f>
        <v>29</v>
      </c>
      <c r="BG154" s="1">
        <f>MU!BG138+'S&amp;T'!BG79+UMSL!BG87</f>
        <v>17</v>
      </c>
      <c r="BH154" s="1">
        <f>MU!BH138+'S&amp;T'!BH79+UMSL!BH87</f>
        <v>10</v>
      </c>
      <c r="BI154" s="1">
        <f>MU!BI138+'S&amp;T'!BI79+UMSL!BI87</f>
        <v>16</v>
      </c>
      <c r="BJ154" s="6"/>
    </row>
    <row r="155" spans="1:62" ht="13.5" customHeight="1" x14ac:dyDescent="0.2">
      <c r="A155" s="5"/>
      <c r="C155" s="1" t="s">
        <v>5</v>
      </c>
      <c r="W155" s="1">
        <f>MU!W139+UMKC!W90+UMSL!W88</f>
        <v>46</v>
      </c>
      <c r="X155" s="1">
        <f>MU!X139+UMKC!X90+UMSL!X88</f>
        <v>48</v>
      </c>
      <c r="Y155" s="1">
        <f>MU!Y139+UMKC!Y90+UMSL!Y88</f>
        <v>51</v>
      </c>
      <c r="Z155" s="1">
        <f>MU!Z139+UMKC!Z90+UMSL!Z88</f>
        <v>38</v>
      </c>
      <c r="AA155" s="1">
        <f>MU!AA139+UMKC!AA90+UMSL!AA88</f>
        <v>38</v>
      </c>
      <c r="AB155" s="1">
        <f>MU!AB139+UMKC!AB90+UMSL!AB88</f>
        <v>39</v>
      </c>
      <c r="AC155" s="1">
        <f>MU!AC139+UMKC!AC90+UMSL!AC88</f>
        <v>39</v>
      </c>
      <c r="AD155" s="1">
        <f>MU!AD139+UMKC!AD90+UMSL!AD88</f>
        <v>38</v>
      </c>
      <c r="AE155" s="1">
        <f>MU!AE139+UMKC!AE90+UMSL!AE88</f>
        <v>40</v>
      </c>
      <c r="AF155" s="1">
        <f>MU!AF139+UMKC!AF90+UMSL!AF88</f>
        <v>31</v>
      </c>
      <c r="AG155" s="1">
        <f>MU!AG139+UMKC!AG90+UMSL!AG88</f>
        <v>28</v>
      </c>
      <c r="AH155" s="1">
        <f>MU!AH139+UMKC!AH90+UMSL!AH88</f>
        <v>30</v>
      </c>
      <c r="AI155" s="1">
        <f>MU!AI139+UMKC!AI90+UMSL!AI88</f>
        <v>26</v>
      </c>
      <c r="AJ155" s="1">
        <f>MU!AJ139+UMKC!AJ90+UMSL!AJ88</f>
        <v>19</v>
      </c>
      <c r="AK155" s="1">
        <f>MU!AK139+UMKC!AK90+UMSL!AK88</f>
        <v>24</v>
      </c>
      <c r="AL155" s="1">
        <f>MU!AL139+UMKC!AL90+UMSL!AL88</f>
        <v>22</v>
      </c>
      <c r="AM155" s="1">
        <f>MU!AM139+UMKC!AM90+UMSL!AM88</f>
        <v>30</v>
      </c>
      <c r="AN155" s="1">
        <f>MU!AN139+UMKC!AN90+UMSL!AN88</f>
        <v>25</v>
      </c>
      <c r="AO155" s="1">
        <f>MU!AO139+UMKC!AO90+UMSL!AO88</f>
        <v>26</v>
      </c>
      <c r="AP155" s="1">
        <f>MU!AP139+UMKC!AP90+UMSL!AP88</f>
        <v>21</v>
      </c>
      <c r="AQ155" s="1">
        <f>MU!AQ139+UMKC!AQ90+UMSL!AQ88</f>
        <v>33</v>
      </c>
      <c r="AR155" s="1">
        <f>MU!AR139+UMKC!AR90+UMSL!AR88</f>
        <v>27</v>
      </c>
      <c r="AS155" s="1">
        <f>MU!AS139+UMKC!AS90+UMSL!AS88</f>
        <v>35</v>
      </c>
      <c r="AT155" s="1">
        <f>MU!AT139+UMKC!AT90+UMSL!AT88</f>
        <v>27</v>
      </c>
      <c r="AU155" s="1">
        <f>MU!AU139+UMKC!AU90+UMSL!AU88</f>
        <v>40</v>
      </c>
      <c r="AV155" s="1">
        <f>MU!AV139+UMKC!AV90+UMSL!AV88</f>
        <v>32</v>
      </c>
      <c r="AW155" s="1">
        <f>MU!AW139+UMKC!AW90+UMSL!AW88</f>
        <v>36</v>
      </c>
      <c r="AX155" s="1">
        <f>MU!AX139+UMKC!AX90+'S&amp;T'!AX80+UMSL!AX88</f>
        <v>48</v>
      </c>
      <c r="AY155" s="1">
        <f>MU!AY139+UMKC!AY90+'S&amp;T'!AY80+UMSL!AY88</f>
        <v>38</v>
      </c>
      <c r="AZ155" s="1">
        <f>MU!AZ139+UMKC!AZ90+'S&amp;T'!AZ80+UMSL!AZ88</f>
        <v>44</v>
      </c>
      <c r="BA155" s="1">
        <f>MU!BA139+UMKC!BA90+'S&amp;T'!BA80+UMSL!BA88</f>
        <v>52</v>
      </c>
      <c r="BB155" s="1">
        <f>MU!BB139+UMKC!BB90+'S&amp;T'!BB80+UMSL!BB88</f>
        <v>57</v>
      </c>
      <c r="BC155" s="1">
        <f>MU!BC139+UMKC!BC90+'S&amp;T'!BC80+UMSL!BC88</f>
        <v>64</v>
      </c>
      <c r="BD155" s="1">
        <f>MU!BD139+UMKC!BD90+'S&amp;T'!BD80+UMSL!BD88</f>
        <v>55</v>
      </c>
      <c r="BE155" s="1">
        <f>MU!BE139+UMKC!BE90+'S&amp;T'!BE80+UMSL!BE88</f>
        <v>55</v>
      </c>
      <c r="BF155" s="1">
        <f>MU!BF139+UMKC!BF90+'S&amp;T'!BF80+UMSL!BF88</f>
        <v>62</v>
      </c>
      <c r="BG155" s="1">
        <f>MU!BG139+UMKC!BG90+'S&amp;T'!BG80+UMSL!BG88</f>
        <v>65</v>
      </c>
      <c r="BH155" s="1">
        <f>MU!BH139+UMKC!BH90+'S&amp;T'!BH80+UMSL!BH88</f>
        <v>69</v>
      </c>
      <c r="BI155" s="1">
        <f>MU!BI139+UMKC!BI90+'S&amp;T'!BI80+UMSL!BI88</f>
        <v>67</v>
      </c>
      <c r="BJ155" s="6"/>
    </row>
    <row r="156" spans="1:62" ht="13.5" customHeight="1" x14ac:dyDescent="0.2">
      <c r="A156" s="5"/>
      <c r="C156" s="1" t="s">
        <v>11</v>
      </c>
      <c r="AO156" s="1">
        <f>UMSL!AO89</f>
        <v>0</v>
      </c>
      <c r="AP156" s="1">
        <f>UMSL!AP89</f>
        <v>2</v>
      </c>
      <c r="AQ156" s="1">
        <f>UMSL!AQ89</f>
        <v>2</v>
      </c>
      <c r="AR156" s="1">
        <f>UMSL!AR89</f>
        <v>6</v>
      </c>
      <c r="AS156" s="1">
        <f>UMSL!AS89</f>
        <v>17</v>
      </c>
      <c r="AT156" s="1">
        <f>UMSL!AT89</f>
        <v>9</v>
      </c>
      <c r="AU156" s="1">
        <f>UMSL!AU89</f>
        <v>6</v>
      </c>
      <c r="AV156" s="1">
        <f>UMSL!AV89</f>
        <v>13</v>
      </c>
      <c r="AW156" s="1">
        <f>UMSL!AW89</f>
        <v>8</v>
      </c>
      <c r="AX156" s="1">
        <f>UMSL!AX89</f>
        <v>9</v>
      </c>
      <c r="AY156" s="1">
        <f>UMSL!AY89</f>
        <v>7</v>
      </c>
      <c r="AZ156" s="1">
        <f>UMSL!AZ89</f>
        <v>9</v>
      </c>
      <c r="BA156" s="1">
        <f>UMSL!BA89</f>
        <v>13</v>
      </c>
      <c r="BB156" s="1">
        <f>UMSL!BB89</f>
        <v>7</v>
      </c>
      <c r="BC156" s="1">
        <f>UMSL!BC89</f>
        <v>12</v>
      </c>
      <c r="BD156" s="1">
        <f>UMSL!BD89</f>
        <v>10</v>
      </c>
      <c r="BE156" s="1">
        <f>UMSL!BE89</f>
        <v>7</v>
      </c>
      <c r="BF156" s="1">
        <f>UMSL!BF89</f>
        <v>12</v>
      </c>
      <c r="BG156" s="1">
        <f>UMSL!BG89</f>
        <v>7</v>
      </c>
      <c r="BH156" s="1">
        <f>UMSL!BH89</f>
        <v>11</v>
      </c>
      <c r="BI156" s="1">
        <f>UMSL!BI89</f>
        <v>11</v>
      </c>
      <c r="BJ156" s="6"/>
    </row>
    <row r="157" spans="1:62" ht="13.5" customHeight="1" x14ac:dyDescent="0.2">
      <c r="A157" s="5"/>
      <c r="C157" s="1" t="s">
        <v>7</v>
      </c>
      <c r="W157" s="1">
        <f>MU!W140+UMKC!W91+UMSL!W90</f>
        <v>36</v>
      </c>
      <c r="X157" s="1">
        <f>MU!X140+UMKC!X91+UMSL!X90</f>
        <v>28</v>
      </c>
      <c r="Y157" s="1">
        <f>MU!Y140+UMKC!Y91+UMSL!Y90</f>
        <v>32</v>
      </c>
      <c r="Z157" s="1">
        <f>MU!Z140+UMKC!Z91+UMSL!Z90</f>
        <v>31</v>
      </c>
      <c r="AA157" s="1">
        <f>MU!AA140+UMKC!AA91+UMSL!AA90</f>
        <v>44</v>
      </c>
      <c r="AB157" s="1">
        <f>MU!AB140+UMKC!AB91+UMSL!AB90</f>
        <v>40</v>
      </c>
      <c r="AC157" s="1">
        <f>MU!AC140+UMKC!AC91+UMSL!AC90</f>
        <v>33</v>
      </c>
      <c r="AD157" s="1">
        <f>MU!AD140+UMKC!AD91+UMSL!AD90</f>
        <v>29</v>
      </c>
      <c r="AE157" s="1">
        <f>MU!AE140+UMKC!AE91+UMSL!AE90</f>
        <v>34</v>
      </c>
      <c r="AF157" s="1">
        <f>MU!AF140+UMKC!AF91+UMSL!AF90</f>
        <v>27</v>
      </c>
      <c r="AG157" s="1">
        <f>MU!AG140+UMKC!AG91+UMSL!AG90</f>
        <v>32</v>
      </c>
      <c r="AH157" s="1">
        <f>MU!AH140+UMKC!AH91+UMSL!AH90</f>
        <v>37</v>
      </c>
      <c r="AI157" s="1">
        <f>MU!AI140+UMKC!AI91+UMSL!AI90</f>
        <v>22</v>
      </c>
      <c r="AJ157" s="1">
        <f>MU!AJ140+UMKC!AJ91+UMSL!AJ90</f>
        <v>29</v>
      </c>
      <c r="AK157" s="1">
        <f>MU!AK140+UMKC!AK91+UMSL!AK90</f>
        <v>27</v>
      </c>
      <c r="AL157" s="1">
        <f>MU!AL140+UMKC!AL91+UMSL!AL90</f>
        <v>23</v>
      </c>
      <c r="AM157" s="1">
        <f>MU!AM140+UMKC!AM91+UMSL!AM90</f>
        <v>17</v>
      </c>
      <c r="AN157" s="1">
        <f>MU!AN140+UMKC!AN91+UMSL!AN90</f>
        <v>24</v>
      </c>
      <c r="AO157" s="1">
        <f>MU!AO140+UMKC!AO91+UMSL!AO90</f>
        <v>27</v>
      </c>
      <c r="AP157" s="1">
        <f>MU!AP140+UMKC!AP91+UMSL!AP90</f>
        <v>26</v>
      </c>
      <c r="AQ157" s="1">
        <f>MU!AQ140+UMKC!AQ91+UMSL!AQ90</f>
        <v>21</v>
      </c>
      <c r="AR157" s="1">
        <f>MU!AR140+UMKC!AR91+UMSL!AR90</f>
        <v>29</v>
      </c>
      <c r="AS157" s="1">
        <f>MU!AS140+UMKC!AS91+UMSL!AS90</f>
        <v>28</v>
      </c>
      <c r="AT157" s="1">
        <f>MU!AT140+UMKC!AT91+UMSL!AT90</f>
        <v>26</v>
      </c>
      <c r="AU157" s="1">
        <f>MU!AU140+UMKC!AU91+UMSL!AU90</f>
        <v>23</v>
      </c>
      <c r="AV157" s="1">
        <f>MU!AV140+UMKC!AV91+UMSL!AV90</f>
        <v>28</v>
      </c>
      <c r="AW157" s="1">
        <f>MU!AW140+UMKC!AW91+UMSL!AW90</f>
        <v>25</v>
      </c>
      <c r="AX157" s="1">
        <f>MU!AX140+UMKC!AX91+UMSL!AX90</f>
        <v>36</v>
      </c>
      <c r="AY157" s="1">
        <f>MU!AY140+UMKC!AY91+UMSL!AY90</f>
        <v>27</v>
      </c>
      <c r="AZ157" s="1">
        <f>MU!AZ140+UMKC!AZ91+UMSL!AZ90</f>
        <v>36</v>
      </c>
      <c r="BA157" s="1">
        <f>MU!BA140+UMKC!BA91+UMSL!BA90</f>
        <v>33</v>
      </c>
      <c r="BB157" s="1">
        <f>MU!BB140+UMKC!BB91+UMSL!BB90</f>
        <v>28</v>
      </c>
      <c r="BC157" s="1">
        <f>MU!BC140+UMKC!BC91+UMSL!BC90</f>
        <v>35</v>
      </c>
      <c r="BD157" s="1">
        <f>MU!BD140+UMKC!BD91+UMSL!BD90</f>
        <v>32</v>
      </c>
      <c r="BE157" s="1">
        <f>MU!BE140+UMKC!BE91+UMSL!BE90</f>
        <v>34</v>
      </c>
      <c r="BF157" s="1">
        <f>MU!BF140+UMKC!BF91+UMSL!BF90</f>
        <v>23</v>
      </c>
      <c r="BG157" s="1">
        <f>MU!BG140+UMKC!BG91+UMSL!BG90</f>
        <v>29</v>
      </c>
      <c r="BH157" s="1">
        <f>MU!BH140+UMKC!BH91+UMSL!BH90</f>
        <v>19</v>
      </c>
      <c r="BI157" s="1">
        <f>MU!BI140+UMKC!BI91+UMSL!BI90</f>
        <v>32</v>
      </c>
      <c r="BJ157" s="6"/>
    </row>
    <row r="158" spans="1:62" ht="13.5" customHeight="1" x14ac:dyDescent="0.2">
      <c r="A158" s="5"/>
      <c r="W158" s="9">
        <f t="shared" ref="W158:AA158" si="141">SUM(W153:W157)</f>
        <v>310</v>
      </c>
      <c r="X158" s="9">
        <f t="shared" si="141"/>
        <v>285</v>
      </c>
      <c r="Y158" s="9">
        <f t="shared" si="141"/>
        <v>327</v>
      </c>
      <c r="Z158" s="9">
        <f t="shared" si="141"/>
        <v>331</v>
      </c>
      <c r="AA158" s="9">
        <f t="shared" si="141"/>
        <v>382</v>
      </c>
      <c r="AB158" s="9">
        <f t="shared" ref="AB158:AD158" si="142">SUM(AB153:AB157)</f>
        <v>404</v>
      </c>
      <c r="AC158" s="9">
        <f t="shared" si="142"/>
        <v>470</v>
      </c>
      <c r="AD158" s="9">
        <f t="shared" si="142"/>
        <v>423</v>
      </c>
      <c r="AE158" s="9">
        <f t="shared" ref="AE158:AG158" si="143">SUM(AE153:AE157)</f>
        <v>440</v>
      </c>
      <c r="AF158" s="9">
        <f t="shared" si="143"/>
        <v>405</v>
      </c>
      <c r="AG158" s="9">
        <f t="shared" si="143"/>
        <v>388</v>
      </c>
      <c r="AH158" s="9">
        <f t="shared" ref="AH158:AV158" si="144">SUM(AH153:AH157)</f>
        <v>453</v>
      </c>
      <c r="AI158" s="9">
        <f t="shared" si="144"/>
        <v>427</v>
      </c>
      <c r="AJ158" s="9">
        <f t="shared" si="144"/>
        <v>465</v>
      </c>
      <c r="AK158" s="9">
        <f t="shared" si="144"/>
        <v>470</v>
      </c>
      <c r="AL158" s="9">
        <f t="shared" si="144"/>
        <v>476</v>
      </c>
      <c r="AM158" s="9">
        <f t="shared" si="144"/>
        <v>480</v>
      </c>
      <c r="AN158" s="9">
        <f t="shared" si="144"/>
        <v>501</v>
      </c>
      <c r="AO158" s="9">
        <f t="shared" si="144"/>
        <v>507</v>
      </c>
      <c r="AP158" s="9">
        <f t="shared" si="144"/>
        <v>510</v>
      </c>
      <c r="AQ158" s="9">
        <f t="shared" si="144"/>
        <v>588</v>
      </c>
      <c r="AR158" s="9">
        <f t="shared" si="144"/>
        <v>532</v>
      </c>
      <c r="AS158" s="9">
        <f t="shared" si="144"/>
        <v>573</v>
      </c>
      <c r="AT158" s="9">
        <f t="shared" si="144"/>
        <v>554</v>
      </c>
      <c r="AU158" s="9">
        <f t="shared" si="144"/>
        <v>614</v>
      </c>
      <c r="AV158" s="9">
        <f t="shared" si="144"/>
        <v>670</v>
      </c>
      <c r="AW158" s="9">
        <f>SUM(AW153:AW157)</f>
        <v>666</v>
      </c>
      <c r="AX158" s="9">
        <f>SUM(AX153:AX157)</f>
        <v>634</v>
      </c>
      <c r="AY158" s="9">
        <f t="shared" ref="AY158:BC158" si="145">SUM(AY152:AY157)</f>
        <v>684</v>
      </c>
      <c r="AZ158" s="9">
        <f t="shared" si="145"/>
        <v>688</v>
      </c>
      <c r="BA158" s="9">
        <f t="shared" si="145"/>
        <v>719</v>
      </c>
      <c r="BB158" s="9">
        <f t="shared" si="145"/>
        <v>740</v>
      </c>
      <c r="BC158" s="9">
        <f t="shared" si="145"/>
        <v>720</v>
      </c>
      <c r="BD158" s="9">
        <f t="shared" ref="BD158:BE158" si="146">SUM(BD152:BD157)</f>
        <v>682</v>
      </c>
      <c r="BE158" s="9">
        <f t="shared" si="146"/>
        <v>644</v>
      </c>
      <c r="BF158" s="9">
        <f t="shared" ref="BF158:BG158" si="147">SUM(BF152:BF157)</f>
        <v>710</v>
      </c>
      <c r="BG158" s="9">
        <f t="shared" si="147"/>
        <v>773</v>
      </c>
      <c r="BH158" s="9">
        <f t="shared" ref="BH158:BI158" si="148">SUM(BH152:BH157)</f>
        <v>806</v>
      </c>
      <c r="BI158" s="9">
        <f t="shared" si="148"/>
        <v>811</v>
      </c>
      <c r="BJ158" s="6"/>
    </row>
    <row r="159" spans="1:62" ht="13.5" customHeight="1" x14ac:dyDescent="0.2">
      <c r="A159" s="5"/>
      <c r="B159" s="8" t="s">
        <v>79</v>
      </c>
      <c r="BJ159" s="6"/>
    </row>
    <row r="160" spans="1:62" ht="13.5" customHeight="1" x14ac:dyDescent="0.2">
      <c r="A160" s="5"/>
      <c r="C160" s="1" t="s">
        <v>0</v>
      </c>
      <c r="W160" s="1">
        <f>UMKC!W94+UMSL!W93</f>
        <v>66</v>
      </c>
      <c r="X160" s="1">
        <f>UMKC!X94+UMSL!X93</f>
        <v>75</v>
      </c>
      <c r="Y160" s="1">
        <f>UMKC!Y94+UMSL!Y93</f>
        <v>82</v>
      </c>
      <c r="Z160" s="1">
        <f>UMKC!Z94+UMSL!Z93</f>
        <v>64</v>
      </c>
      <c r="AA160" s="1">
        <f>UMKC!AA94+UMSL!AA93</f>
        <v>84</v>
      </c>
      <c r="AB160" s="1">
        <f>UMKC!AB94</f>
        <v>21</v>
      </c>
      <c r="AC160" s="1">
        <f>UMKC!AC94</f>
        <v>28</v>
      </c>
      <c r="AD160" s="1">
        <f>UMKC!AD94</f>
        <v>38</v>
      </c>
      <c r="AE160" s="1">
        <f>UMKC!AE94</f>
        <v>33</v>
      </c>
      <c r="AF160" s="1">
        <f>UMKC!AF94</f>
        <v>28</v>
      </c>
      <c r="AG160" s="1">
        <f>UMKC!AG94</f>
        <v>35</v>
      </c>
      <c r="AH160" s="1">
        <f>UMKC!AH94</f>
        <v>27</v>
      </c>
      <c r="AI160" s="1">
        <f>UMKC!AI94</f>
        <v>49</v>
      </c>
      <c r="AJ160" s="1">
        <f>UMKC!AJ94</f>
        <v>27</v>
      </c>
      <c r="AK160" s="1">
        <f>UMKC!AK94</f>
        <v>30</v>
      </c>
      <c r="AL160" s="1">
        <f>UMKC!AL94</f>
        <v>34</v>
      </c>
      <c r="AM160" s="1">
        <f>UMKC!AM94</f>
        <v>29</v>
      </c>
      <c r="AN160" s="1">
        <f>UMKC!AN94</f>
        <v>31</v>
      </c>
      <c r="AO160" s="1">
        <f>UMKC!AO94</f>
        <v>25</v>
      </c>
      <c r="AP160" s="1">
        <f>UMKC!AP94</f>
        <v>41</v>
      </c>
      <c r="AQ160" s="1">
        <f>UMKC!AQ94</f>
        <v>33</v>
      </c>
      <c r="AR160" s="1">
        <f>UMKC!AR94</f>
        <v>34</v>
      </c>
      <c r="AS160" s="1">
        <f>UMKC!AS94</f>
        <v>42</v>
      </c>
      <c r="AT160" s="1">
        <f>UMKC!AT94</f>
        <v>39</v>
      </c>
      <c r="AU160" s="1">
        <f>UMKC!AU94</f>
        <v>46</v>
      </c>
      <c r="AV160" s="1">
        <f>UMKC!AV94</f>
        <v>50</v>
      </c>
      <c r="AW160" s="1">
        <f>UMKC!AW94</f>
        <v>55</v>
      </c>
      <c r="AX160" s="1">
        <f>UMKC!AX94</f>
        <v>52</v>
      </c>
      <c r="AY160" s="1">
        <f>UMKC!AY94</f>
        <v>47</v>
      </c>
      <c r="AZ160" s="1">
        <f>UMKC!AZ94</f>
        <v>53</v>
      </c>
      <c r="BA160" s="1">
        <f>UMKC!BA94</f>
        <v>57</v>
      </c>
      <c r="BB160" s="1">
        <f>UMKC!BB94</f>
        <v>37</v>
      </c>
      <c r="BC160" s="1">
        <f>UMKC!BC94</f>
        <v>48</v>
      </c>
      <c r="BD160" s="1">
        <f>UMKC!BD94</f>
        <v>62</v>
      </c>
      <c r="BE160" s="1">
        <f>UMKC!BE94</f>
        <v>5</v>
      </c>
      <c r="BJ160" s="6"/>
    </row>
    <row r="161" spans="1:62" ht="13.5" customHeight="1" x14ac:dyDescent="0.2">
      <c r="A161" s="5"/>
      <c r="C161" s="1" t="s">
        <v>9</v>
      </c>
      <c r="BB161" s="1">
        <f>'S&amp;T'!BB83</f>
        <v>0</v>
      </c>
      <c r="BC161" s="1">
        <f>'S&amp;T'!BC83</f>
        <v>0</v>
      </c>
      <c r="BD161" s="1">
        <f>'S&amp;T'!BD83</f>
        <v>2</v>
      </c>
      <c r="BE161" s="1">
        <f>'S&amp;T'!BE83</f>
        <v>4</v>
      </c>
      <c r="BF161" s="1">
        <f>'S&amp;T'!BF83</f>
        <v>1</v>
      </c>
      <c r="BG161" s="1">
        <f>'S&amp;T'!BG83</f>
        <v>1</v>
      </c>
      <c r="BH161" s="1">
        <f>'S&amp;T'!BH83</f>
        <v>1</v>
      </c>
      <c r="BI161" s="1">
        <f>'S&amp;T'!BI83</f>
        <v>2</v>
      </c>
      <c r="BJ161" s="6"/>
    </row>
    <row r="162" spans="1:62" ht="13.5" customHeight="1" x14ac:dyDescent="0.2">
      <c r="A162" s="5"/>
      <c r="C162" s="1" t="s">
        <v>5</v>
      </c>
      <c r="W162" s="1">
        <f>UMKC!W95</f>
        <v>1</v>
      </c>
      <c r="X162" s="1">
        <f>UMKC!X95</f>
        <v>2</v>
      </c>
      <c r="Y162" s="1">
        <f>UMKC!Y95+UMSL!Y94</f>
        <v>7</v>
      </c>
      <c r="Z162" s="1">
        <f>UMKC!Z95+UMSL!Z94</f>
        <v>3</v>
      </c>
      <c r="AA162" s="1">
        <f>UMKC!AA95+UMSL!AA94</f>
        <v>8</v>
      </c>
      <c r="AB162" s="1">
        <f>UMKC!AB95</f>
        <v>1</v>
      </c>
      <c r="AC162" s="1">
        <f>UMKC!AC95</f>
        <v>0</v>
      </c>
      <c r="AD162" s="1">
        <f>UMKC!AD95</f>
        <v>3</v>
      </c>
      <c r="AE162" s="1">
        <f>UMKC!AE95</f>
        <v>2</v>
      </c>
      <c r="AF162" s="1">
        <f>UMKC!AF95</f>
        <v>1</v>
      </c>
      <c r="AG162" s="1">
        <f>UMKC!AG95</f>
        <v>3</v>
      </c>
      <c r="AH162" s="1">
        <f>UMKC!AH95</f>
        <v>4</v>
      </c>
      <c r="AI162" s="1">
        <f>UMKC!AI95</f>
        <v>7</v>
      </c>
      <c r="AJ162" s="1">
        <f>UMKC!AJ95</f>
        <v>7</v>
      </c>
      <c r="AK162" s="1">
        <f>UMKC!AK95</f>
        <v>4</v>
      </c>
      <c r="AL162" s="1">
        <f>UMKC!AL95</f>
        <v>4</v>
      </c>
      <c r="AM162" s="1">
        <f>UMKC!AM95</f>
        <v>5</v>
      </c>
      <c r="AN162" s="1">
        <f>UMKC!AN95</f>
        <v>2</v>
      </c>
      <c r="AO162" s="1">
        <f>UMKC!AO95</f>
        <v>2</v>
      </c>
      <c r="AP162" s="1">
        <f>UMKC!AP95</f>
        <v>8</v>
      </c>
      <c r="AQ162" s="1">
        <f>UMKC!AQ95</f>
        <v>6</v>
      </c>
      <c r="AR162" s="1">
        <f>UMKC!AR95</f>
        <v>3</v>
      </c>
      <c r="AS162" s="1">
        <f>UMKC!AS95</f>
        <v>11</v>
      </c>
      <c r="AT162" s="1">
        <f>UMKC!AT95</f>
        <v>7</v>
      </c>
      <c r="AU162" s="1">
        <f>UMKC!AU95</f>
        <v>9</v>
      </c>
      <c r="AV162" s="1">
        <f>UMKC!AV95</f>
        <v>10</v>
      </c>
      <c r="AW162" s="1">
        <f>UMKC!AW95</f>
        <v>6</v>
      </c>
      <c r="AX162" s="1">
        <f>UMKC!AX95</f>
        <v>8</v>
      </c>
      <c r="AY162" s="1">
        <f>UMKC!AY95</f>
        <v>5</v>
      </c>
      <c r="AZ162" s="1">
        <f>UMKC!AZ95</f>
        <v>6</v>
      </c>
      <c r="BA162" s="1">
        <f>UMKC!BA95</f>
        <v>5</v>
      </c>
      <c r="BB162" s="1">
        <f>UMKC!BB95</f>
        <v>11</v>
      </c>
      <c r="BC162" s="1">
        <f>UMKC!BC95</f>
        <v>15</v>
      </c>
      <c r="BD162" s="1">
        <f>UMKC!BD95</f>
        <v>8</v>
      </c>
      <c r="BE162" s="1">
        <f>UMKC!BE95</f>
        <v>2</v>
      </c>
      <c r="BJ162" s="6"/>
    </row>
    <row r="163" spans="1:62" ht="13.5" customHeight="1" x14ac:dyDescent="0.2">
      <c r="A163" s="5"/>
      <c r="W163" s="9">
        <f t="shared" ref="W163:AA163" si="149">SUM(W160:W162)</f>
        <v>67</v>
      </c>
      <c r="X163" s="9">
        <f t="shared" si="149"/>
        <v>77</v>
      </c>
      <c r="Y163" s="9">
        <f t="shared" si="149"/>
        <v>89</v>
      </c>
      <c r="Z163" s="9">
        <f t="shared" si="149"/>
        <v>67</v>
      </c>
      <c r="AA163" s="9">
        <f t="shared" si="149"/>
        <v>92</v>
      </c>
      <c r="AB163" s="9">
        <f t="shared" ref="AB163:AD163" si="150">SUM(AB160:AB162)</f>
        <v>22</v>
      </c>
      <c r="AC163" s="9">
        <f t="shared" si="150"/>
        <v>28</v>
      </c>
      <c r="AD163" s="9">
        <f t="shared" si="150"/>
        <v>41</v>
      </c>
      <c r="AE163" s="9">
        <f t="shared" ref="AE163:AG163" si="151">SUM(AE160:AE162)</f>
        <v>35</v>
      </c>
      <c r="AF163" s="9">
        <f t="shared" si="151"/>
        <v>29</v>
      </c>
      <c r="AG163" s="9">
        <f t="shared" si="151"/>
        <v>38</v>
      </c>
      <c r="AH163" s="9">
        <f t="shared" ref="AH163:AV163" si="152">SUM(AH160:AH162)</f>
        <v>31</v>
      </c>
      <c r="AI163" s="9">
        <f t="shared" si="152"/>
        <v>56</v>
      </c>
      <c r="AJ163" s="9">
        <f t="shared" si="152"/>
        <v>34</v>
      </c>
      <c r="AK163" s="9">
        <f t="shared" si="152"/>
        <v>34</v>
      </c>
      <c r="AL163" s="9">
        <f t="shared" si="152"/>
        <v>38</v>
      </c>
      <c r="AM163" s="9">
        <f t="shared" si="152"/>
        <v>34</v>
      </c>
      <c r="AN163" s="9">
        <f t="shared" si="152"/>
        <v>33</v>
      </c>
      <c r="AO163" s="9">
        <f t="shared" si="152"/>
        <v>27</v>
      </c>
      <c r="AP163" s="9">
        <f t="shared" si="152"/>
        <v>49</v>
      </c>
      <c r="AQ163" s="9">
        <f t="shared" si="152"/>
        <v>39</v>
      </c>
      <c r="AR163" s="9">
        <f t="shared" si="152"/>
        <v>37</v>
      </c>
      <c r="AS163" s="9">
        <f t="shared" si="152"/>
        <v>53</v>
      </c>
      <c r="AT163" s="9">
        <f t="shared" si="152"/>
        <v>46</v>
      </c>
      <c r="AU163" s="9">
        <f t="shared" si="152"/>
        <v>55</v>
      </c>
      <c r="AV163" s="9">
        <f t="shared" si="152"/>
        <v>60</v>
      </c>
      <c r="AW163" s="9">
        <f t="shared" ref="AW163:BB163" si="153">SUM(AW160:AW162)</f>
        <v>61</v>
      </c>
      <c r="AX163" s="9">
        <f t="shared" si="153"/>
        <v>60</v>
      </c>
      <c r="AY163" s="9">
        <f t="shared" si="153"/>
        <v>52</v>
      </c>
      <c r="AZ163" s="9">
        <f t="shared" si="153"/>
        <v>59</v>
      </c>
      <c r="BA163" s="9">
        <f t="shared" si="153"/>
        <v>62</v>
      </c>
      <c r="BB163" s="9">
        <f t="shared" si="153"/>
        <v>48</v>
      </c>
      <c r="BC163" s="9">
        <f t="shared" ref="BC163" si="154">SUM(BC160:BC162)</f>
        <v>63</v>
      </c>
      <c r="BD163" s="9">
        <f t="shared" ref="BD163:BE163" si="155">SUM(BD160:BD162)</f>
        <v>72</v>
      </c>
      <c r="BE163" s="9">
        <f t="shared" si="155"/>
        <v>11</v>
      </c>
      <c r="BF163" s="9">
        <f t="shared" ref="BF163:BG163" si="156">SUM(BF160:BF162)</f>
        <v>1</v>
      </c>
      <c r="BG163" s="9">
        <f t="shared" si="156"/>
        <v>1</v>
      </c>
      <c r="BH163" s="9">
        <f t="shared" ref="BH163:BI163" si="157">SUM(BH160:BH162)</f>
        <v>1</v>
      </c>
      <c r="BI163" s="9">
        <f t="shared" si="157"/>
        <v>2</v>
      </c>
      <c r="BJ163" s="6"/>
    </row>
    <row r="164" spans="1:62" ht="13.5" customHeight="1" x14ac:dyDescent="0.2">
      <c r="A164" s="5"/>
      <c r="B164" s="8" t="s">
        <v>78</v>
      </c>
      <c r="BJ164" s="6"/>
    </row>
    <row r="165" spans="1:62" ht="13.5" customHeight="1" x14ac:dyDescent="0.2">
      <c r="A165" s="5"/>
      <c r="C165" s="1" t="s">
        <v>0</v>
      </c>
      <c r="W165" s="1">
        <f>MU!W143+UMSL!W97</f>
        <v>79</v>
      </c>
      <c r="X165" s="1">
        <f>MU!X143+UMSL!X97</f>
        <v>55</v>
      </c>
      <c r="Y165" s="1">
        <f>MU!Y143+UMSL!Y97</f>
        <v>78</v>
      </c>
      <c r="Z165" s="1">
        <f>MU!Z143+UMSL!Z97</f>
        <v>81</v>
      </c>
      <c r="AA165" s="1">
        <f>MU!AA143+UMSL!AA97</f>
        <v>85</v>
      </c>
      <c r="AB165" s="1">
        <f>MU!AB143+UMSL!AB97</f>
        <v>88</v>
      </c>
      <c r="AC165" s="1">
        <f>MU!AC143+UMSL!AC97</f>
        <v>83</v>
      </c>
      <c r="AD165" s="1">
        <f>MU!AD143+UMSL!AD97</f>
        <v>76</v>
      </c>
      <c r="AE165" s="1">
        <f>MU!AE143+UMSL!AE97</f>
        <v>98</v>
      </c>
      <c r="AF165" s="1">
        <f>MU!AF143+UMSL!AF97</f>
        <v>88</v>
      </c>
      <c r="AG165" s="1">
        <f>MU!AG143+UMSL!AG97</f>
        <v>74</v>
      </c>
      <c r="AH165" s="1">
        <f>MU!AH143+UMSL!AH97</f>
        <v>91</v>
      </c>
      <c r="AI165" s="1">
        <f>MU!AI143+UMSL!AI97</f>
        <v>107</v>
      </c>
      <c r="AJ165" s="1">
        <f>MU!AJ143+UMSL!AJ97</f>
        <v>82</v>
      </c>
      <c r="AK165" s="1">
        <f>MU!AK143+UMSL!AK97</f>
        <v>100</v>
      </c>
      <c r="AL165" s="1">
        <f>MU!AL143+UMSL!AL97</f>
        <v>103</v>
      </c>
      <c r="AM165" s="1">
        <f>MU!AM143+UMSL!AM97</f>
        <v>78</v>
      </c>
      <c r="AN165" s="1">
        <f>MU!AN143+UMSL!AN97</f>
        <v>99</v>
      </c>
      <c r="AO165" s="1">
        <f>MU!AO143+UMSL!AO97</f>
        <v>84</v>
      </c>
      <c r="AP165" s="1">
        <f>MU!AP143+UMSL!AP97</f>
        <v>77</v>
      </c>
      <c r="AQ165" s="1">
        <f>MU!AQ143+UMSL!AQ97</f>
        <v>104</v>
      </c>
      <c r="AR165" s="1">
        <f>MU!AR143+UMSL!AR97</f>
        <v>133</v>
      </c>
      <c r="AS165" s="1">
        <f>MU!AS143+UMSL!AS97</f>
        <v>108</v>
      </c>
      <c r="AT165" s="1">
        <f>MU!AT143+UMSL!AT97</f>
        <v>116</v>
      </c>
      <c r="AU165" s="1">
        <f>MU!AU143+UMSL!AU97</f>
        <v>109</v>
      </c>
      <c r="AV165" s="1">
        <f>MU!AV143+UMSL!AV97</f>
        <v>112</v>
      </c>
      <c r="AW165" s="1">
        <f>MU!AW143+UMSL!AW97</f>
        <v>99</v>
      </c>
      <c r="AX165" s="1">
        <f>MU!AX143+UMSL!AX97</f>
        <v>110</v>
      </c>
      <c r="AY165" s="1">
        <f>MU!AY143+UMSL!AY97</f>
        <v>108</v>
      </c>
      <c r="AZ165" s="1">
        <f>MU!AZ143+UMSL!AZ97</f>
        <v>137</v>
      </c>
      <c r="BA165" s="1">
        <f>MU!BA143+UMSL!BA97</f>
        <v>112</v>
      </c>
      <c r="BB165" s="1">
        <f>MU!BB143+UMSL!BB97</f>
        <v>133</v>
      </c>
      <c r="BC165" s="1">
        <f>MU!BC143+UMSL!BC97</f>
        <v>121</v>
      </c>
      <c r="BD165" s="1">
        <f>MU!BD143+UMSL!BD97</f>
        <v>104</v>
      </c>
      <c r="BE165" s="1">
        <f>MU!BE143+UMSL!BE97</f>
        <v>102</v>
      </c>
      <c r="BF165" s="1">
        <f>MU!BF143+UMSL!BF97</f>
        <v>99</v>
      </c>
      <c r="BG165" s="1">
        <f>MU!BG143+UMSL!BG97</f>
        <v>96</v>
      </c>
      <c r="BH165" s="1">
        <f>MU!BH143+UMSL!BH97</f>
        <v>106</v>
      </c>
      <c r="BI165" s="1">
        <f>MU!BI143+UMSL!BI97</f>
        <v>96</v>
      </c>
      <c r="BJ165" s="6"/>
    </row>
    <row r="166" spans="1:62" ht="13.5" customHeight="1" x14ac:dyDescent="0.2">
      <c r="A166" s="5"/>
      <c r="C166" s="1" t="s">
        <v>9</v>
      </c>
      <c r="AG166" s="1">
        <f>UMSL!AG98</f>
        <v>0</v>
      </c>
      <c r="AH166" s="1">
        <f>UMSL!AH98</f>
        <v>1</v>
      </c>
      <c r="AI166" s="1">
        <f>UMSL!AI98</f>
        <v>4</v>
      </c>
      <c r="AJ166" s="1">
        <f>UMSL!AJ98</f>
        <v>4</v>
      </c>
      <c r="AK166" s="1">
        <f>UMSL!AK98</f>
        <v>10</v>
      </c>
      <c r="AL166" s="1">
        <f>UMSL!AL98</f>
        <v>16</v>
      </c>
      <c r="AM166" s="1">
        <f>UMSL!AM98</f>
        <v>11</v>
      </c>
      <c r="AN166" s="1">
        <f>MU!AN144+UMSL!AN98</f>
        <v>10</v>
      </c>
      <c r="AO166" s="1">
        <f>MU!AO144+UMSL!AO98</f>
        <v>22</v>
      </c>
      <c r="AP166" s="1">
        <f>MU!AP144+UMSL!AP98</f>
        <v>20</v>
      </c>
      <c r="AQ166" s="1">
        <f>MU!AQ144+UMSL!AQ98</f>
        <v>20</v>
      </c>
      <c r="AR166" s="1">
        <f>MU!AR144+UMSL!AR98</f>
        <v>17</v>
      </c>
      <c r="AS166" s="1">
        <f>MU!AS144+UMSL!AS98</f>
        <v>54</v>
      </c>
      <c r="AT166" s="1">
        <f>MU!AT144+UMSL!AT98</f>
        <v>20</v>
      </c>
      <c r="AU166" s="1">
        <f>MU!AU144+UMSL!AU98</f>
        <v>16</v>
      </c>
      <c r="AV166" s="1">
        <f>MU!AV144+UMSL!AV98</f>
        <v>27</v>
      </c>
      <c r="AW166" s="1">
        <f>MU!AW144+UMKC!AW98+UMSL!AW98</f>
        <v>32</v>
      </c>
      <c r="AX166" s="1">
        <f>MU!AX144+UMKC!AX98+UMSL!AX98</f>
        <v>48</v>
      </c>
      <c r="AY166" s="1">
        <f>MU!AY144+UMKC!AY98+UMSL!AY98</f>
        <v>45</v>
      </c>
      <c r="AZ166" s="1">
        <f>MU!AZ144+UMKC!AZ98+UMSL!AZ98</f>
        <v>57</v>
      </c>
      <c r="BA166" s="1">
        <f>MU!BA144+UMKC!BA98+UMSL!BA98</f>
        <v>51</v>
      </c>
      <c r="BB166" s="1">
        <f>MU!BB144+UMKC!BB98+UMSL!BB98</f>
        <v>43</v>
      </c>
      <c r="BC166" s="1">
        <f>MU!BC144+UMKC!BC98+UMSL!BC98</f>
        <v>52</v>
      </c>
      <c r="BD166" s="1">
        <f>MU!BD144+UMKC!BD98+UMSL!BD98</f>
        <v>33</v>
      </c>
      <c r="BE166" s="1">
        <f>MU!BE144+UMKC!BE98+UMSL!BE98</f>
        <v>24</v>
      </c>
      <c r="BF166" s="1">
        <f>MU!BF144+UMKC!BF98+UMSL!BF98</f>
        <v>36</v>
      </c>
      <c r="BG166" s="1">
        <f>MU!BG144+UMKC!BG98+UMSL!BG98</f>
        <v>23</v>
      </c>
      <c r="BH166" s="1">
        <f>MU!BH144+UMKC!BH98+UMSL!BH98</f>
        <v>20</v>
      </c>
      <c r="BI166" s="1">
        <f>MU!BI144+UMKC!BI98+UMSL!BI98</f>
        <v>31</v>
      </c>
      <c r="BJ166" s="6"/>
    </row>
    <row r="167" spans="1:62" ht="13.5" customHeight="1" x14ac:dyDescent="0.2">
      <c r="A167" s="5"/>
      <c r="C167" s="1" t="s">
        <v>5</v>
      </c>
      <c r="W167" s="1">
        <f>MU!W145+UMKC!W99+UMSL!W99</f>
        <v>156</v>
      </c>
      <c r="X167" s="1">
        <f>MU!X145+UMKC!X99+UMSL!X99</f>
        <v>139</v>
      </c>
      <c r="Y167" s="1">
        <f>MU!Y145+UMKC!Y99+UMSL!Y99</f>
        <v>155</v>
      </c>
      <c r="Z167" s="1">
        <f>MU!Z145+UMKC!Z99+UMSL!Z99</f>
        <v>162</v>
      </c>
      <c r="AA167" s="1">
        <f>MU!AA145+UMKC!AA99+UMSL!AA99</f>
        <v>159</v>
      </c>
      <c r="AB167" s="1">
        <f>MU!AB145+UMKC!AB99+UMSL!AB99</f>
        <v>198</v>
      </c>
      <c r="AC167" s="1">
        <f>MU!AC145+UMKC!AC99+UMSL!AC99</f>
        <v>171</v>
      </c>
      <c r="AD167" s="1">
        <f>MU!AD145+UMKC!AD99+UMSL!AD99</f>
        <v>170</v>
      </c>
      <c r="AE167" s="1">
        <f>MU!AE145+UMKC!AE99+UMSL!AE99</f>
        <v>158</v>
      </c>
      <c r="AF167" s="1">
        <f>MU!AF145+UMKC!AF99+UMSL!AF99</f>
        <v>180</v>
      </c>
      <c r="AG167" s="1">
        <f>MU!AG145+UMKC!AG99+UMSL!AG99</f>
        <v>133</v>
      </c>
      <c r="AH167" s="1">
        <f>MU!AH145+UMKC!AH99+UMSL!AH99</f>
        <v>131</v>
      </c>
      <c r="AI167" s="1">
        <f>MU!AI145+UMKC!AI99+UMSL!AI99</f>
        <v>139</v>
      </c>
      <c r="AJ167" s="1">
        <f>MU!AJ145+UMKC!AJ99+UMSL!AJ99</f>
        <v>147</v>
      </c>
      <c r="AK167" s="1">
        <f>MU!AK145+UMKC!AK99+UMSL!AK99</f>
        <v>226</v>
      </c>
      <c r="AL167" s="1">
        <f>MU!AL145+UMKC!AL99+UMSL!AL99</f>
        <v>193</v>
      </c>
      <c r="AM167" s="1">
        <f>MU!AM145+UMKC!AM99+UMSL!AM99</f>
        <v>275</v>
      </c>
      <c r="AN167" s="1">
        <f>MU!AN145+UMKC!AN99+UMSL!AN99</f>
        <v>293</v>
      </c>
      <c r="AO167" s="1">
        <f>MU!AO145+UMKC!AO99+UMSL!AO99</f>
        <v>259</v>
      </c>
      <c r="AP167" s="1">
        <f>MU!AP145+UMKC!AP99+UMSL!AP99</f>
        <v>263</v>
      </c>
      <c r="AQ167" s="1">
        <f>MU!AQ145+UMKC!AQ99+UMSL!AQ99</f>
        <v>310</v>
      </c>
      <c r="AR167" s="1">
        <f>MU!AR145+UMKC!AR99+UMSL!AR99</f>
        <v>270</v>
      </c>
      <c r="AS167" s="1">
        <f>MU!AS145+UMKC!AS99+UMSL!AS99</f>
        <v>288</v>
      </c>
      <c r="AT167" s="1">
        <f>MU!AT145+UMKC!AT99+UMSL!AT99</f>
        <v>301</v>
      </c>
      <c r="AU167" s="1">
        <f>MU!AU145+UMKC!AU99+UMSL!AU99</f>
        <v>295</v>
      </c>
      <c r="AV167" s="1">
        <f>MU!AV145+UMKC!AV99+UMSL!AV99</f>
        <v>382</v>
      </c>
      <c r="AW167" s="1">
        <f>MU!AW145+UMKC!AW99+UMSL!AW99</f>
        <v>307</v>
      </c>
      <c r="AX167" s="1">
        <f>MU!AX145+UMKC!AX99+UMSL!AX99</f>
        <v>321</v>
      </c>
      <c r="AY167" s="1">
        <f>MU!AY145+UMKC!AY99+UMSL!AY99</f>
        <v>294</v>
      </c>
      <c r="AZ167" s="1">
        <f>MU!AZ145+UMKC!AZ99+UMSL!AZ99</f>
        <v>322</v>
      </c>
      <c r="BA167" s="1">
        <f>MU!BA145+UMKC!BA99+UMSL!BA99</f>
        <v>352</v>
      </c>
      <c r="BB167" s="1">
        <f>MU!BB145+UMKC!BB99+UMSL!BB99</f>
        <v>313</v>
      </c>
      <c r="BC167" s="1">
        <f>MU!BC145+UMKC!BC99+UMSL!BC99</f>
        <v>327</v>
      </c>
      <c r="BD167" s="1">
        <f>MU!BD145+UMKC!BD99+UMSL!BD99</f>
        <v>320</v>
      </c>
      <c r="BE167" s="1">
        <f>MU!BE145+UMKC!BE99+UMSL!BE99</f>
        <v>242</v>
      </c>
      <c r="BF167" s="1">
        <f>MU!BF145+UMKC!BF99+UMSL!BF99</f>
        <v>242</v>
      </c>
      <c r="BG167" s="1">
        <f>MU!BG145+UMKC!BG99+UMSL!BG99</f>
        <v>209</v>
      </c>
      <c r="BH167" s="1">
        <f>MU!BH145+UMKC!BH99+UMSL!BH99</f>
        <v>182</v>
      </c>
      <c r="BI167" s="1">
        <f>MU!BI145+UMKC!BI99+UMSL!BI99</f>
        <v>155</v>
      </c>
      <c r="BJ167" s="6"/>
    </row>
    <row r="168" spans="1:62" ht="13.5" customHeight="1" x14ac:dyDescent="0.2">
      <c r="A168" s="5"/>
      <c r="C168" s="1" t="s">
        <v>7</v>
      </c>
      <c r="AJ168" s="1">
        <f>MU!AJ146</f>
        <v>0</v>
      </c>
      <c r="AK168" s="1">
        <f>MU!AK146</f>
        <v>0</v>
      </c>
      <c r="AL168" s="1">
        <f>MU!AL146</f>
        <v>0</v>
      </c>
      <c r="AM168" s="1">
        <f>MU!AM146</f>
        <v>0</v>
      </c>
      <c r="AN168" s="1">
        <f>MU!AN146</f>
        <v>0</v>
      </c>
      <c r="AO168" s="1">
        <f>MU!AO146</f>
        <v>1</v>
      </c>
      <c r="AP168" s="1">
        <f>MU!AP146</f>
        <v>0</v>
      </c>
      <c r="AQ168" s="1">
        <f>MU!AQ146</f>
        <v>1</v>
      </c>
      <c r="AR168" s="1">
        <f>MU!AR146</f>
        <v>4</v>
      </c>
      <c r="AS168" s="1">
        <f>MU!AS146</f>
        <v>9</v>
      </c>
      <c r="AT168" s="1">
        <f>MU!AT146</f>
        <v>4</v>
      </c>
      <c r="AU168" s="1">
        <f>MU!AU146</f>
        <v>3</v>
      </c>
      <c r="AV168" s="1">
        <f>MU!AV146</f>
        <v>2</v>
      </c>
      <c r="AW168" s="1">
        <f>MU!AW146</f>
        <v>2</v>
      </c>
      <c r="AX168" s="1">
        <f>MU!AX146</f>
        <v>5</v>
      </c>
      <c r="AY168" s="1">
        <f>MU!AY146</f>
        <v>4</v>
      </c>
      <c r="AZ168" s="1">
        <f>MU!AZ146</f>
        <v>4</v>
      </c>
      <c r="BA168" s="1">
        <f>MU!BA146</f>
        <v>5</v>
      </c>
      <c r="BB168" s="1">
        <f>MU!BB146</f>
        <v>7</v>
      </c>
      <c r="BC168" s="1">
        <f>MU!BC146</f>
        <v>3</v>
      </c>
      <c r="BD168" s="1">
        <f>MU!BD146</f>
        <v>5</v>
      </c>
      <c r="BE168" s="1">
        <f>MU!BE146</f>
        <v>3</v>
      </c>
      <c r="BF168" s="1">
        <f>MU!BF146</f>
        <v>7</v>
      </c>
      <c r="BG168" s="1">
        <f>MU!BG146</f>
        <v>9</v>
      </c>
      <c r="BH168" s="1">
        <f>MU!BH146</f>
        <v>9</v>
      </c>
      <c r="BI168" s="1">
        <f>MU!BI146</f>
        <v>7</v>
      </c>
      <c r="BJ168" s="6"/>
    </row>
    <row r="169" spans="1:62" ht="13.5" customHeight="1" x14ac:dyDescent="0.2">
      <c r="A169" s="5"/>
      <c r="W169" s="9">
        <f t="shared" ref="W169:AA169" si="158">SUM(W165:W167)</f>
        <v>235</v>
      </c>
      <c r="X169" s="9">
        <f t="shared" si="158"/>
        <v>194</v>
      </c>
      <c r="Y169" s="9">
        <f t="shared" si="158"/>
        <v>233</v>
      </c>
      <c r="Z169" s="9">
        <f t="shared" si="158"/>
        <v>243</v>
      </c>
      <c r="AA169" s="9">
        <f t="shared" si="158"/>
        <v>244</v>
      </c>
      <c r="AB169" s="9">
        <f>SUM(AB165:AB167)</f>
        <v>286</v>
      </c>
      <c r="AC169" s="9">
        <f t="shared" ref="AC169:AD169" si="159">SUM(AC165:AC167)</f>
        <v>254</v>
      </c>
      <c r="AD169" s="9">
        <f t="shared" si="159"/>
        <v>246</v>
      </c>
      <c r="AE169" s="9">
        <f t="shared" ref="AE169:AG169" si="160">SUM(AE165:AE167)</f>
        <v>256</v>
      </c>
      <c r="AF169" s="9">
        <f t="shared" si="160"/>
        <v>268</v>
      </c>
      <c r="AG169" s="9">
        <f t="shared" si="160"/>
        <v>207</v>
      </c>
      <c r="AH169" s="9">
        <f>SUM(AH165:AH167)</f>
        <v>223</v>
      </c>
      <c r="AI169" s="9">
        <f>SUM(AI165:AI167)</f>
        <v>250</v>
      </c>
      <c r="AJ169" s="9">
        <f t="shared" ref="AJ169:AV169" si="161">SUM(AJ165:AJ168)</f>
        <v>233</v>
      </c>
      <c r="AK169" s="9">
        <f t="shared" si="161"/>
        <v>336</v>
      </c>
      <c r="AL169" s="9">
        <f t="shared" si="161"/>
        <v>312</v>
      </c>
      <c r="AM169" s="9">
        <f t="shared" si="161"/>
        <v>364</v>
      </c>
      <c r="AN169" s="9">
        <f t="shared" si="161"/>
        <v>402</v>
      </c>
      <c r="AO169" s="9">
        <f t="shared" si="161"/>
        <v>366</v>
      </c>
      <c r="AP169" s="9">
        <f t="shared" si="161"/>
        <v>360</v>
      </c>
      <c r="AQ169" s="9">
        <f t="shared" si="161"/>
        <v>435</v>
      </c>
      <c r="AR169" s="9">
        <f t="shared" si="161"/>
        <v>424</v>
      </c>
      <c r="AS169" s="9">
        <f t="shared" si="161"/>
        <v>459</v>
      </c>
      <c r="AT169" s="9">
        <f t="shared" si="161"/>
        <v>441</v>
      </c>
      <c r="AU169" s="9">
        <f t="shared" si="161"/>
        <v>423</v>
      </c>
      <c r="AV169" s="9">
        <f t="shared" si="161"/>
        <v>523</v>
      </c>
      <c r="AW169" s="9">
        <f t="shared" ref="AW169:BB169" si="162">SUM(AW165:AW168)</f>
        <v>440</v>
      </c>
      <c r="AX169" s="9">
        <f t="shared" si="162"/>
        <v>484</v>
      </c>
      <c r="AY169" s="9">
        <f t="shared" si="162"/>
        <v>451</v>
      </c>
      <c r="AZ169" s="9">
        <f t="shared" si="162"/>
        <v>520</v>
      </c>
      <c r="BA169" s="9">
        <f t="shared" si="162"/>
        <v>520</v>
      </c>
      <c r="BB169" s="9">
        <f t="shared" si="162"/>
        <v>496</v>
      </c>
      <c r="BC169" s="9">
        <f t="shared" ref="BC169" si="163">SUM(BC165:BC168)</f>
        <v>503</v>
      </c>
      <c r="BD169" s="9">
        <f t="shared" ref="BD169:BE169" si="164">SUM(BD165:BD168)</f>
        <v>462</v>
      </c>
      <c r="BE169" s="9">
        <f t="shared" si="164"/>
        <v>371</v>
      </c>
      <c r="BF169" s="9">
        <f t="shared" ref="BF169:BG169" si="165">SUM(BF165:BF168)</f>
        <v>384</v>
      </c>
      <c r="BG169" s="9">
        <f t="shared" si="165"/>
        <v>337</v>
      </c>
      <c r="BH169" s="9">
        <f t="shared" ref="BH169:BI169" si="166">SUM(BH165:BH168)</f>
        <v>317</v>
      </c>
      <c r="BI169" s="9">
        <f t="shared" si="166"/>
        <v>289</v>
      </c>
      <c r="BJ169" s="6"/>
    </row>
    <row r="170" spans="1:62" ht="13.5" customHeight="1" x14ac:dyDescent="0.2">
      <c r="A170" s="5"/>
      <c r="B170" s="8" t="s">
        <v>77</v>
      </c>
      <c r="BJ170" s="6"/>
    </row>
    <row r="171" spans="1:62" ht="13.5" customHeight="1" x14ac:dyDescent="0.2">
      <c r="A171" s="5"/>
      <c r="B171" s="8"/>
      <c r="C171" s="1" t="s">
        <v>10</v>
      </c>
      <c r="AY171" s="1">
        <f>UMKC!AY102</f>
        <v>7</v>
      </c>
      <c r="AZ171" s="1">
        <f>UMKC!AZ102</f>
        <v>6</v>
      </c>
      <c r="BA171" s="1">
        <f>UMKC!BA102</f>
        <v>11</v>
      </c>
      <c r="BB171" s="1">
        <f>UMKC!BB102</f>
        <v>18</v>
      </c>
      <c r="BC171" s="1">
        <f>MU!BC149+UMKC!BC102</f>
        <v>59</v>
      </c>
      <c r="BD171" s="1">
        <f>MU!BD149+UMKC!BD102+UMSL!BD102</f>
        <v>54</v>
      </c>
      <c r="BE171" s="1">
        <f>MU!BE149+UMKC!BE102+UMSL!BE102</f>
        <v>51</v>
      </c>
      <c r="BF171" s="1">
        <f>MU!BF149+UMKC!BF102+UMSL!BF102</f>
        <v>54</v>
      </c>
      <c r="BG171" s="1">
        <f>MU!BG149+UMKC!BG102+UMSL!BG102</f>
        <v>66</v>
      </c>
      <c r="BH171" s="1">
        <f>MU!BH149+UMKC!BH102+'S&amp;T'!BH85+UMSL!BH102</f>
        <v>74</v>
      </c>
      <c r="BI171" s="1">
        <f>MU!BI149+UMKC!BI102+'S&amp;T'!BI85+UMSL!BI102</f>
        <v>75</v>
      </c>
      <c r="BJ171" s="6"/>
    </row>
    <row r="172" spans="1:62" ht="13.5" customHeight="1" x14ac:dyDescent="0.2">
      <c r="A172" s="5"/>
      <c r="C172" s="1" t="s">
        <v>0</v>
      </c>
      <c r="W172" s="1">
        <f>MU!W150+UMKC!W103+'S&amp;T'!W86+UMSL!W103</f>
        <v>349</v>
      </c>
      <c r="X172" s="1">
        <f>MU!X150+UMKC!X103+'S&amp;T'!X86+UMSL!X103</f>
        <v>368</v>
      </c>
      <c r="Y172" s="1">
        <f>MU!Y150+UMKC!Y103+'S&amp;T'!Y86+UMSL!Y103</f>
        <v>408</v>
      </c>
      <c r="Z172" s="1">
        <f>MU!Z150+UMKC!Z103+'S&amp;T'!Z86+UMSL!Z103</f>
        <v>364</v>
      </c>
      <c r="AA172" s="1">
        <f>MU!AA150+UMKC!AA103+'S&amp;T'!AA86+UMSL!AA103</f>
        <v>443</v>
      </c>
      <c r="AB172" s="1">
        <f>MU!AB150+UMKC!AB103+'S&amp;T'!AB86+UMSL!AB103</f>
        <v>505</v>
      </c>
      <c r="AC172" s="1">
        <f>MU!AC150+UMKC!AC103+'S&amp;T'!AC86+UMSL!AC103</f>
        <v>490</v>
      </c>
      <c r="AD172" s="1">
        <f>MU!AD150+UMKC!AD103+'S&amp;T'!AD86+UMSL!AD103</f>
        <v>560</v>
      </c>
      <c r="AE172" s="1">
        <f>MU!AE150+UMKC!AE103+'S&amp;T'!AE86+UMSL!AE103</f>
        <v>499</v>
      </c>
      <c r="AF172" s="1">
        <f>MU!AF150+UMKC!AF103+'S&amp;T'!AF86+UMSL!AF103</f>
        <v>438</v>
      </c>
      <c r="AG172" s="1">
        <f>MU!AG150+UMKC!AG103+'S&amp;T'!AG86+UMSL!AG103</f>
        <v>474</v>
      </c>
      <c r="AH172" s="1">
        <f>MU!AH150+UMKC!AH103+'S&amp;T'!AH86+UMSL!AH103</f>
        <v>475</v>
      </c>
      <c r="AI172" s="1">
        <f>MU!AI150+UMKC!AI103+'S&amp;T'!AI86+UMSL!AI103</f>
        <v>480</v>
      </c>
      <c r="AJ172" s="1">
        <f>MU!AJ150+UMKC!AJ103+'S&amp;T'!AJ86+UMSL!AJ103</f>
        <v>476</v>
      </c>
      <c r="AK172" s="1">
        <f>MU!AK150+UMKC!AK103+'S&amp;T'!AK86+UMSL!AK103</f>
        <v>456</v>
      </c>
      <c r="AL172" s="1">
        <f>MU!AL150+UMKC!AL103+'S&amp;T'!AL86+UMSL!AL103</f>
        <v>491</v>
      </c>
      <c r="AM172" s="1">
        <f>MU!AM150+UMKC!AM103+'S&amp;T'!AM86+UMSL!AM103</f>
        <v>523</v>
      </c>
      <c r="AN172" s="1">
        <f>MU!AN150+UMKC!AN103+'S&amp;T'!AN86+UMSL!AN103</f>
        <v>570</v>
      </c>
      <c r="AO172" s="1">
        <f>MU!AO150+UMKC!AO103+'S&amp;T'!AO86+UMSL!AO103</f>
        <v>584</v>
      </c>
      <c r="AP172" s="1">
        <f>MU!AP150+UMKC!AP103+'S&amp;T'!AP86+UMSL!AP103</f>
        <v>625</v>
      </c>
      <c r="AQ172" s="1">
        <f>MU!AQ150+UMKC!AQ103+'S&amp;T'!AQ86+UMSL!AQ103</f>
        <v>651</v>
      </c>
      <c r="AR172" s="1">
        <f>MU!AR150+UMKC!AR103+'S&amp;T'!AR86+UMSL!AR103</f>
        <v>643</v>
      </c>
      <c r="AS172" s="1">
        <f>MU!AS150+UMKC!AS103+'S&amp;T'!AS86+UMSL!AS103</f>
        <v>570</v>
      </c>
      <c r="AT172" s="1">
        <f>MU!AT150+UMKC!AT103+'S&amp;T'!AT86+UMSL!AT103</f>
        <v>635</v>
      </c>
      <c r="AU172" s="1">
        <f>MU!AU150+UMKC!AU103+'S&amp;T'!AU86+UMSL!AU103</f>
        <v>658</v>
      </c>
      <c r="AV172" s="1">
        <f>MU!AV150+UMKC!AV103+'S&amp;T'!AV86+UMSL!AV103</f>
        <v>689</v>
      </c>
      <c r="AW172" s="1">
        <f>MU!AW150+UMKC!AW103+'S&amp;T'!AW86+UMSL!AW103</f>
        <v>703</v>
      </c>
      <c r="AX172" s="1">
        <f>MU!AX150+UMKC!AX103+'S&amp;T'!AX86+UMSL!AX103</f>
        <v>718</v>
      </c>
      <c r="AY172" s="1">
        <f>MU!AY150+UMKC!AY103+'S&amp;T'!AY86+UMSL!AY103</f>
        <v>646</v>
      </c>
      <c r="AZ172" s="1">
        <f>MU!AZ150+UMKC!AZ103+'S&amp;T'!AZ86+UMSL!AZ103</f>
        <v>659</v>
      </c>
      <c r="BA172" s="1">
        <f>MU!BA150+UMKC!BA103+'S&amp;T'!BA86+UMSL!BA103</f>
        <v>624</v>
      </c>
      <c r="BB172" s="1">
        <f>MU!BB150+UMKC!BB103+'S&amp;T'!BB86+UMSL!BB103</f>
        <v>589</v>
      </c>
      <c r="BC172" s="1">
        <f>MU!BC150+UMKC!BC103+'S&amp;T'!BC86+UMSL!BC103</f>
        <v>565</v>
      </c>
      <c r="BD172" s="1">
        <f>MU!BD150+UMKC!BD103+'S&amp;T'!BD86+UMSL!BD103</f>
        <v>581</v>
      </c>
      <c r="BE172" s="1">
        <f>MU!BE150+UMKC!BE103+'S&amp;T'!BE86+UMSL!BE103</f>
        <v>573</v>
      </c>
      <c r="BF172" s="1">
        <f>MU!BF150+UMKC!BF103+'S&amp;T'!BF86+UMSL!BF103</f>
        <v>584</v>
      </c>
      <c r="BG172" s="1">
        <f>MU!BG150+UMKC!BG103+'S&amp;T'!BG86+UMSL!BG103</f>
        <v>641</v>
      </c>
      <c r="BH172" s="1">
        <f>MU!BH150+UMKC!BH103+'S&amp;T'!BH86+UMSL!BH103</f>
        <v>681</v>
      </c>
      <c r="BI172" s="1">
        <f>MU!BI150+UMKC!BI103+'S&amp;T'!BI86+UMSL!BI103</f>
        <v>648</v>
      </c>
      <c r="BJ172" s="6"/>
    </row>
    <row r="173" spans="1:62" ht="13.5" customHeight="1" x14ac:dyDescent="0.2">
      <c r="A173" s="5"/>
      <c r="C173" s="1" t="s">
        <v>9</v>
      </c>
      <c r="AM173" s="1">
        <f>MU!AM151</f>
        <v>0</v>
      </c>
      <c r="AN173" s="1">
        <f>MU!AN151</f>
        <v>1</v>
      </c>
      <c r="AO173" s="1">
        <f>MU!AO151</f>
        <v>12</v>
      </c>
      <c r="AP173" s="1">
        <f>MU!AP151</f>
        <v>3</v>
      </c>
      <c r="AQ173" s="1">
        <f>MU!AQ151</f>
        <v>5</v>
      </c>
      <c r="AR173" s="1">
        <f>MU!AR151</f>
        <v>10</v>
      </c>
      <c r="AS173" s="1">
        <f>MU!AS151</f>
        <v>12</v>
      </c>
      <c r="AT173" s="1">
        <f>MU!AT151</f>
        <v>14</v>
      </c>
      <c r="AU173" s="1">
        <f>MU!AU151</f>
        <v>10</v>
      </c>
      <c r="AV173" s="1">
        <f>MU!AV151</f>
        <v>11</v>
      </c>
      <c r="AW173" s="1">
        <f>MU!AW151</f>
        <v>15</v>
      </c>
      <c r="AX173" s="1">
        <f>MU!AX151</f>
        <v>9</v>
      </c>
      <c r="AY173" s="1">
        <f>MU!AY151+UMKC!AY104</f>
        <v>9</v>
      </c>
      <c r="AZ173" s="1">
        <f>MU!AZ151+UMKC!AZ104</f>
        <v>17</v>
      </c>
      <c r="BA173" s="1">
        <f>MU!BA151+UMKC!BA104</f>
        <v>19</v>
      </c>
      <c r="BB173" s="1">
        <f>MU!BB151+UMKC!BB104</f>
        <v>14</v>
      </c>
      <c r="BC173" s="1">
        <f>MU!BC151+UMKC!BC104</f>
        <v>10</v>
      </c>
      <c r="BD173" s="1">
        <f>MU!BD151+UMKC!BD104</f>
        <v>21</v>
      </c>
      <c r="BE173" s="1">
        <f>MU!BE151+UMKC!BE104</f>
        <v>11</v>
      </c>
      <c r="BF173" s="1">
        <f>MU!BF151+UMKC!BF104</f>
        <v>22</v>
      </c>
      <c r="BG173" s="1">
        <f>MU!BG151+UMKC!BG104</f>
        <v>19</v>
      </c>
      <c r="BH173" s="1">
        <f>MU!BH151+UMKC!BH104</f>
        <v>34</v>
      </c>
      <c r="BI173" s="1">
        <f>MU!BI151+UMKC!BI104</f>
        <v>18</v>
      </c>
      <c r="BJ173" s="6"/>
    </row>
    <row r="174" spans="1:62" ht="13.5" customHeight="1" x14ac:dyDescent="0.2">
      <c r="A174" s="5"/>
      <c r="C174" s="1" t="s">
        <v>5</v>
      </c>
      <c r="W174" s="1">
        <f>MU!W152+UMKC!W105+UMSL!W105</f>
        <v>51</v>
      </c>
      <c r="X174" s="1">
        <f>MU!X152+UMKC!X105+UMSL!X105</f>
        <v>46</v>
      </c>
      <c r="Y174" s="1">
        <f>MU!Y152+UMKC!Y105+UMSL!Y105</f>
        <v>55</v>
      </c>
      <c r="Z174" s="1">
        <f>MU!Z152+UMKC!Z105+UMSL!Z105</f>
        <v>45</v>
      </c>
      <c r="AA174" s="1">
        <f>MU!AA152+UMKC!AA105+UMSL!AA105</f>
        <v>53</v>
      </c>
      <c r="AB174" s="1">
        <f>MU!AB152+UMKC!AB105+UMSL!AB105</f>
        <v>77</v>
      </c>
      <c r="AC174" s="1">
        <f>MU!AC152+UMKC!AC105+UMSL!AC105</f>
        <v>77</v>
      </c>
      <c r="AD174" s="1">
        <f>MU!AD152+UMKC!AD105+UMSL!AD105</f>
        <v>89</v>
      </c>
      <c r="AE174" s="1">
        <f>MU!AE152+UMKC!AE105+UMSL!AE105</f>
        <v>79</v>
      </c>
      <c r="AF174" s="1">
        <f>MU!AF152+UMKC!AF105+UMSL!AF105</f>
        <v>93</v>
      </c>
      <c r="AG174" s="1">
        <f>MU!AG152+UMKC!AG105+UMSL!AG105</f>
        <v>89</v>
      </c>
      <c r="AH174" s="1">
        <f>MU!AH152+UMKC!AH105+UMSL!AH105</f>
        <v>111</v>
      </c>
      <c r="AI174" s="1">
        <f>MU!AI152+UMKC!AI105+UMSL!AI105</f>
        <v>69</v>
      </c>
      <c r="AJ174" s="1">
        <f>MU!AJ152+UMKC!AJ105+UMSL!AJ105</f>
        <v>61</v>
      </c>
      <c r="AK174" s="1">
        <f>MU!AK152+UMKC!AK105+UMSL!AK105</f>
        <v>74</v>
      </c>
      <c r="AL174" s="1">
        <f>MU!AL152+UMKC!AL105+UMSL!AL105</f>
        <v>105</v>
      </c>
      <c r="AM174" s="1">
        <f>MU!AM152+UMKC!AM105+UMSL!AM105</f>
        <v>81</v>
      </c>
      <c r="AN174" s="1">
        <f>MU!AN152+UMKC!AN105+UMSL!AN105</f>
        <v>78</v>
      </c>
      <c r="AO174" s="1">
        <f>MU!AO152+UMKC!AO105+UMSL!AO105</f>
        <v>94</v>
      </c>
      <c r="AP174" s="1">
        <f>MU!AP152+UMKC!AP105+UMSL!AP105</f>
        <v>100</v>
      </c>
      <c r="AQ174" s="1">
        <f>MU!AQ152+UMKC!AQ105+UMSL!AQ105</f>
        <v>82</v>
      </c>
      <c r="AR174" s="1">
        <f>MU!AR152+UMKC!AR105+UMSL!AR105</f>
        <v>101</v>
      </c>
      <c r="AS174" s="1">
        <f>MU!AS152+UMKC!AS105+UMSL!AS105</f>
        <v>88</v>
      </c>
      <c r="AT174" s="1">
        <f>MU!AT152+UMKC!AT105+UMSL!AT105</f>
        <v>78</v>
      </c>
      <c r="AU174" s="1">
        <f>MU!AU152+UMKC!AU105+UMSL!AU105</f>
        <v>106</v>
      </c>
      <c r="AV174" s="1">
        <f>MU!AV152+UMKC!AV105+UMSL!AV105</f>
        <v>118</v>
      </c>
      <c r="AW174" s="1">
        <f>MU!AW152+UMKC!AW105+UMSL!AW105</f>
        <v>107</v>
      </c>
      <c r="AX174" s="1">
        <f>MU!AX152+UMKC!AX105+UMSL!AX105</f>
        <v>121</v>
      </c>
      <c r="AY174" s="1">
        <f>MU!AY152+UMKC!AY105+UMSL!AY105</f>
        <v>99</v>
      </c>
      <c r="AZ174" s="1">
        <f>MU!AZ152+UMKC!AZ105+UMSL!AZ105</f>
        <v>113</v>
      </c>
      <c r="BA174" s="1">
        <f>MU!BA152+UMKC!BA105+UMSL!BA105</f>
        <v>96</v>
      </c>
      <c r="BB174" s="1">
        <f>MU!BB152+UMKC!BB105+UMSL!BB105</f>
        <v>88</v>
      </c>
      <c r="BC174" s="1">
        <f>MU!BC152+UMKC!BC105+UMSL!BC105</f>
        <v>77</v>
      </c>
      <c r="BD174" s="1">
        <f>MU!BD152+UMKC!BD105+UMSL!BD105</f>
        <v>89</v>
      </c>
      <c r="BE174" s="1">
        <f>MU!BE152+UMKC!BE105+UMSL!BE105</f>
        <v>86</v>
      </c>
      <c r="BF174" s="1">
        <f>MU!BF152+UMKC!BF105+UMSL!BF105</f>
        <v>77</v>
      </c>
      <c r="BG174" s="1">
        <f>MU!BG152+UMKC!BG105+UMSL!BG105</f>
        <v>108</v>
      </c>
      <c r="BH174" s="1">
        <f>MU!BH152+UMKC!BH105+UMSL!BH105</f>
        <v>94</v>
      </c>
      <c r="BI174" s="1">
        <f>MU!BI152+UMKC!BI105+UMSL!BI105</f>
        <v>89</v>
      </c>
      <c r="BJ174" s="6"/>
    </row>
    <row r="175" spans="1:62" ht="13.5" customHeight="1" x14ac:dyDescent="0.2">
      <c r="A175" s="5"/>
      <c r="C175" s="1" t="s">
        <v>7</v>
      </c>
      <c r="W175" s="1">
        <f>MU!W153+UMSL!W106</f>
        <v>9</v>
      </c>
      <c r="X175" s="1">
        <f>MU!X153+UMSL!X106</f>
        <v>23</v>
      </c>
      <c r="Y175" s="1">
        <f>MU!Y153+UMSL!Y106</f>
        <v>10</v>
      </c>
      <c r="Z175" s="1">
        <f>MU!Z153+UMSL!Z106</f>
        <v>24</v>
      </c>
      <c r="AA175" s="1">
        <f>MU!AA153+UMSL!AA106</f>
        <v>14</v>
      </c>
      <c r="AB175" s="1">
        <f>MU!AB153+UMSL!AB106</f>
        <v>19</v>
      </c>
      <c r="AC175" s="1">
        <f>MU!AC153+UMSL!AC106</f>
        <v>20</v>
      </c>
      <c r="AD175" s="1">
        <f>MU!AD153+UMSL!AD106</f>
        <v>21</v>
      </c>
      <c r="AE175" s="1">
        <f>MU!AE153+UMSL!AE106</f>
        <v>22</v>
      </c>
      <c r="AF175" s="1">
        <f>MU!AF153+UMSL!AF106</f>
        <v>20</v>
      </c>
      <c r="AG175" s="1">
        <f>MU!AG153+UMSL!AG106</f>
        <v>31</v>
      </c>
      <c r="AH175" s="1">
        <f>MU!AH153+UMSL!AH106</f>
        <v>25</v>
      </c>
      <c r="AI175" s="1">
        <f>MU!AI153+UMSL!AI106</f>
        <v>27</v>
      </c>
      <c r="AJ175" s="1">
        <f>MU!AJ153+UMSL!AJ106</f>
        <v>24</v>
      </c>
      <c r="AK175" s="1">
        <f>MU!AK153+UMSL!AK106</f>
        <v>31</v>
      </c>
      <c r="AL175" s="1">
        <f>MU!AL153+UMSL!AL106</f>
        <v>24</v>
      </c>
      <c r="AM175" s="1">
        <f>MU!AM153+UMSL!AM106</f>
        <v>41</v>
      </c>
      <c r="AN175" s="1">
        <f>MU!AN153+UMSL!AN106</f>
        <v>25</v>
      </c>
      <c r="AO175" s="1">
        <f>MU!AO153+UMSL!AO106</f>
        <v>31</v>
      </c>
      <c r="AP175" s="1">
        <f>MU!AP153+UMSL!AP106</f>
        <v>26</v>
      </c>
      <c r="AQ175" s="1">
        <f>MU!AQ153+UMSL!AQ106</f>
        <v>30</v>
      </c>
      <c r="AR175" s="1">
        <f>MU!AR153+UMSL!AR106</f>
        <v>25</v>
      </c>
      <c r="AS175" s="1">
        <f>MU!AS153+UMSL!AS106</f>
        <v>24</v>
      </c>
      <c r="AT175" s="1">
        <f>MU!AT153+UMSL!AT106</f>
        <v>32</v>
      </c>
      <c r="AU175" s="1">
        <f>MU!AU153+UMSL!AU106</f>
        <v>32</v>
      </c>
      <c r="AV175" s="1">
        <f>MU!AV153+UMSL!AV106</f>
        <v>26</v>
      </c>
      <c r="AW175" s="1">
        <f>MU!AW153+UMSL!AW106</f>
        <v>33</v>
      </c>
      <c r="AX175" s="1">
        <f>MU!AX153+UMSL!AX106</f>
        <v>27</v>
      </c>
      <c r="AY175" s="1">
        <f>MU!AY153+UMSL!AY106</f>
        <v>29</v>
      </c>
      <c r="AZ175" s="1">
        <f>MU!AZ153+UMSL!AZ106</f>
        <v>33</v>
      </c>
      <c r="BA175" s="1">
        <f>MU!BA153+UMSL!BA106</f>
        <v>35</v>
      </c>
      <c r="BB175" s="1">
        <f>MU!BB153+UMSL!BB106</f>
        <v>43</v>
      </c>
      <c r="BC175" s="1">
        <f>MU!BC153+UMSL!BC106</f>
        <v>45</v>
      </c>
      <c r="BD175" s="1">
        <f>MU!BD153+UMSL!BD106</f>
        <v>27</v>
      </c>
      <c r="BE175" s="1">
        <f>MU!BE153+UMSL!BE106</f>
        <v>30</v>
      </c>
      <c r="BF175" s="1">
        <f>MU!BF153+UMSL!BF106</f>
        <v>29</v>
      </c>
      <c r="BG175" s="1">
        <f>MU!BG153+UMSL!BG106</f>
        <v>28</v>
      </c>
      <c r="BH175" s="1">
        <f>MU!BH153+UMSL!BH106</f>
        <v>30</v>
      </c>
      <c r="BI175" s="1">
        <f>MU!BI153+UMSL!BI106</f>
        <v>22</v>
      </c>
      <c r="BJ175" s="6"/>
    </row>
    <row r="176" spans="1:62" ht="13.5" customHeight="1" x14ac:dyDescent="0.2">
      <c r="A176" s="5"/>
      <c r="W176" s="9">
        <f t="shared" ref="W176:AA176" si="167">SUM(W172:W175)</f>
        <v>409</v>
      </c>
      <c r="X176" s="9">
        <f t="shared" si="167"/>
        <v>437</v>
      </c>
      <c r="Y176" s="9">
        <f t="shared" si="167"/>
        <v>473</v>
      </c>
      <c r="Z176" s="9">
        <f t="shared" si="167"/>
        <v>433</v>
      </c>
      <c r="AA176" s="9">
        <f t="shared" si="167"/>
        <v>510</v>
      </c>
      <c r="AB176" s="9">
        <f t="shared" ref="AB176:AD176" si="168">SUM(AB172:AB175)</f>
        <v>601</v>
      </c>
      <c r="AC176" s="9">
        <f t="shared" si="168"/>
        <v>587</v>
      </c>
      <c r="AD176" s="9">
        <f t="shared" si="168"/>
        <v>670</v>
      </c>
      <c r="AE176" s="9">
        <f t="shared" ref="AE176:AG176" si="169">SUM(AE172:AE175)</f>
        <v>600</v>
      </c>
      <c r="AF176" s="9">
        <f t="shared" si="169"/>
        <v>551</v>
      </c>
      <c r="AG176" s="9">
        <f t="shared" si="169"/>
        <v>594</v>
      </c>
      <c r="AH176" s="9">
        <f t="shared" ref="AH176:AV176" si="170">SUM(AH172:AH175)</f>
        <v>611</v>
      </c>
      <c r="AI176" s="9">
        <f t="shared" si="170"/>
        <v>576</v>
      </c>
      <c r="AJ176" s="9">
        <f t="shared" si="170"/>
        <v>561</v>
      </c>
      <c r="AK176" s="9">
        <f t="shared" si="170"/>
        <v>561</v>
      </c>
      <c r="AL176" s="9">
        <f t="shared" si="170"/>
        <v>620</v>
      </c>
      <c r="AM176" s="9">
        <f t="shared" si="170"/>
        <v>645</v>
      </c>
      <c r="AN176" s="9">
        <f t="shared" si="170"/>
        <v>674</v>
      </c>
      <c r="AO176" s="9">
        <f t="shared" si="170"/>
        <v>721</v>
      </c>
      <c r="AP176" s="9">
        <f t="shared" si="170"/>
        <v>754</v>
      </c>
      <c r="AQ176" s="9">
        <f t="shared" si="170"/>
        <v>768</v>
      </c>
      <c r="AR176" s="9">
        <f t="shared" si="170"/>
        <v>779</v>
      </c>
      <c r="AS176" s="9">
        <f t="shared" si="170"/>
        <v>694</v>
      </c>
      <c r="AT176" s="9">
        <f t="shared" si="170"/>
        <v>759</v>
      </c>
      <c r="AU176" s="9">
        <f t="shared" si="170"/>
        <v>806</v>
      </c>
      <c r="AV176" s="9">
        <f t="shared" si="170"/>
        <v>844</v>
      </c>
      <c r="AW176" s="9">
        <f>SUM(AW172:AW175)</f>
        <v>858</v>
      </c>
      <c r="AX176" s="9">
        <f>SUM(AX172:AX175)</f>
        <v>875</v>
      </c>
      <c r="AY176" s="9">
        <f t="shared" ref="AY176:BC176" si="171">SUM(AY171:AY175)</f>
        <v>790</v>
      </c>
      <c r="AZ176" s="9">
        <f t="shared" si="171"/>
        <v>828</v>
      </c>
      <c r="BA176" s="9">
        <f t="shared" si="171"/>
        <v>785</v>
      </c>
      <c r="BB176" s="9">
        <f t="shared" si="171"/>
        <v>752</v>
      </c>
      <c r="BC176" s="9">
        <f t="shared" si="171"/>
        <v>756</v>
      </c>
      <c r="BD176" s="9">
        <f t="shared" ref="BD176:BE176" si="172">SUM(BD171:BD175)</f>
        <v>772</v>
      </c>
      <c r="BE176" s="9">
        <f t="shared" si="172"/>
        <v>751</v>
      </c>
      <c r="BF176" s="9">
        <f t="shared" ref="BF176:BG176" si="173">SUM(BF171:BF175)</f>
        <v>766</v>
      </c>
      <c r="BG176" s="9">
        <f t="shared" si="173"/>
        <v>862</v>
      </c>
      <c r="BH176" s="9">
        <f t="shared" ref="BH176:BI176" si="174">SUM(BH171:BH175)</f>
        <v>913</v>
      </c>
      <c r="BI176" s="9">
        <f t="shared" si="174"/>
        <v>852</v>
      </c>
      <c r="BJ176" s="6"/>
    </row>
    <row r="177" spans="1:62" ht="13.5" customHeight="1" x14ac:dyDescent="0.2">
      <c r="A177" s="5"/>
      <c r="B177" s="8" t="s">
        <v>76</v>
      </c>
      <c r="BJ177" s="6"/>
    </row>
    <row r="178" spans="1:62" ht="13.5" customHeight="1" x14ac:dyDescent="0.2">
      <c r="A178" s="5"/>
      <c r="B178" s="8"/>
      <c r="C178" s="1" t="s">
        <v>10</v>
      </c>
      <c r="BC178" s="1">
        <f>MU!BC156</f>
        <v>0</v>
      </c>
      <c r="BD178" s="1">
        <f>MU!BD156</f>
        <v>2</v>
      </c>
      <c r="BE178" s="1">
        <f>MU!BE156+UMKC!BE108</f>
        <v>2</v>
      </c>
      <c r="BF178" s="1">
        <f>MU!BF156+UMKC!BF108</f>
        <v>6</v>
      </c>
      <c r="BG178" s="1">
        <f>MU!BG156+UMKC!BG108</f>
        <v>5</v>
      </c>
      <c r="BH178" s="1">
        <f>MU!BH156+UMKC!BH108</f>
        <v>9</v>
      </c>
      <c r="BI178" s="1">
        <f>MU!BI156+UMKC!BI108</f>
        <v>14</v>
      </c>
      <c r="BJ178" s="6"/>
    </row>
    <row r="179" spans="1:62" ht="13.5" customHeight="1" x14ac:dyDescent="0.2">
      <c r="A179" s="5"/>
      <c r="C179" s="1" t="s">
        <v>0</v>
      </c>
      <c r="W179" s="1">
        <f>MU!W157+UMKC!W109+UMSL!W109</f>
        <v>183</v>
      </c>
      <c r="X179" s="1">
        <f>MU!X157+UMKC!X109+UMSL!X109</f>
        <v>132</v>
      </c>
      <c r="Y179" s="1">
        <f>MU!Y157+UMKC!Y109+UMSL!Y109</f>
        <v>88</v>
      </c>
      <c r="Z179" s="1">
        <f>MU!Z157+UMKC!Z109+UMSL!Z109</f>
        <v>114</v>
      </c>
      <c r="AA179" s="1">
        <f>MU!AA157+UMKC!AA109+UMSL!AA109</f>
        <v>125</v>
      </c>
      <c r="AB179" s="1">
        <f>MU!AB157+UMKC!AB109+UMSL!AB109</f>
        <v>108</v>
      </c>
      <c r="AC179" s="1">
        <f>MU!AC157+UMKC!AC109+UMSL!AC109</f>
        <v>115</v>
      </c>
      <c r="AD179" s="1">
        <f>MU!AD157+UMKC!AD109+UMSL!AD109</f>
        <v>146</v>
      </c>
      <c r="AE179" s="1">
        <f>MU!AE157+UMKC!AE109+UMSL!AE109</f>
        <v>113</v>
      </c>
      <c r="AF179" s="1">
        <f>MU!AF157+UMKC!AF109+UMSL!AF109</f>
        <v>110</v>
      </c>
      <c r="AG179" s="1">
        <f>MU!AG157+UMKC!AG109+UMSL!AG109</f>
        <v>105</v>
      </c>
      <c r="AH179" s="1">
        <f>MU!AH157+UMKC!AH109+UMSL!AH109</f>
        <v>123</v>
      </c>
      <c r="AI179" s="1">
        <f>MU!AI157+UMKC!AI109+UMSL!AI109</f>
        <v>155</v>
      </c>
      <c r="AJ179" s="1">
        <f>MU!AJ157+UMKC!AJ109+UMSL!AJ109</f>
        <v>166</v>
      </c>
      <c r="AK179" s="1">
        <f>MU!AK157+UMKC!AK109+UMSL!AK109</f>
        <v>184</v>
      </c>
      <c r="AL179" s="1">
        <f>MU!AL157+UMKC!AL109+UMSL!AL109</f>
        <v>195</v>
      </c>
      <c r="AM179" s="1">
        <f>MU!AM157+UMKC!AM109+UMSL!AM109</f>
        <v>201</v>
      </c>
      <c r="AN179" s="1">
        <f>MU!AN157+UMKC!AN109+UMSL!AN109</f>
        <v>222</v>
      </c>
      <c r="AO179" s="1">
        <f>MU!AO157+UMKC!AO109+UMSL!AO109</f>
        <v>228</v>
      </c>
      <c r="AP179" s="1">
        <f>MU!AP157+UMKC!AP109+UMSL!AP109</f>
        <v>257</v>
      </c>
      <c r="AQ179" s="1">
        <f>MU!AQ157+UMKC!AQ109+UMSL!AQ109</f>
        <v>235</v>
      </c>
      <c r="AR179" s="1">
        <f>MU!AR157+UMKC!AR109+UMSL!AR109</f>
        <v>227</v>
      </c>
      <c r="AS179" s="1">
        <f>MU!AS157+UMKC!AS109+UMSL!AS109</f>
        <v>245</v>
      </c>
      <c r="AT179" s="1">
        <f>MU!AT157+UMKC!AT109+UMSL!AT109</f>
        <v>263</v>
      </c>
      <c r="AU179" s="1">
        <f>MU!AU157+UMKC!AU109+UMSL!AU109</f>
        <v>251</v>
      </c>
      <c r="AV179" s="1">
        <f>MU!AV157+UMKC!AV109+UMSL!AV109</f>
        <v>297</v>
      </c>
      <c r="AW179" s="1">
        <f>MU!AW157+UMKC!AW109+UMSL!AW109</f>
        <v>303</v>
      </c>
      <c r="AX179" s="1">
        <f>MU!AX157+UMKC!AX109+UMSL!AX109</f>
        <v>265</v>
      </c>
      <c r="AY179" s="1">
        <f>MU!AY157+UMKC!AY109+UMSL!AY109</f>
        <v>293</v>
      </c>
      <c r="AZ179" s="1">
        <f>MU!AZ157+UMKC!AZ109+UMSL!AZ109</f>
        <v>277</v>
      </c>
      <c r="BA179" s="1">
        <f>MU!BA157+UMKC!BA109+UMSL!BA109</f>
        <v>263</v>
      </c>
      <c r="BB179" s="1">
        <f>MU!BB157+UMKC!BB109+UMSL!BB109</f>
        <v>280</v>
      </c>
      <c r="BC179" s="1">
        <f>MU!BC157+UMKC!BC109+UMSL!BC109</f>
        <v>303</v>
      </c>
      <c r="BD179" s="1">
        <f>MU!BD157+UMKC!BD109+UMSL!BD109</f>
        <v>305</v>
      </c>
      <c r="BE179" s="1">
        <f>MU!BE157+UMKC!BE109+UMSL!BE109</f>
        <v>273</v>
      </c>
      <c r="BF179" s="1">
        <f>MU!BF157+UMKC!BF109+UMSL!BF109</f>
        <v>280</v>
      </c>
      <c r="BG179" s="1">
        <f>MU!BG157+UMKC!BG109+UMSL!BG109</f>
        <v>298</v>
      </c>
      <c r="BH179" s="1">
        <f>MU!BH157+UMKC!BH109+UMSL!BH109</f>
        <v>292</v>
      </c>
      <c r="BI179" s="1">
        <f>MU!BI157+UMKC!BI109+UMSL!BI109</f>
        <v>272</v>
      </c>
      <c r="BJ179" s="6"/>
    </row>
    <row r="180" spans="1:62" ht="13.5" customHeight="1" x14ac:dyDescent="0.2">
      <c r="A180" s="5"/>
      <c r="C180" s="1" t="s">
        <v>9</v>
      </c>
      <c r="AM180" s="1">
        <f>UMKC!AM110</f>
        <v>1</v>
      </c>
      <c r="AN180" s="1">
        <f>UMKC!AN110</f>
        <v>0</v>
      </c>
      <c r="AO180" s="1">
        <f>UMKC!AO110</f>
        <v>2</v>
      </c>
      <c r="AP180" s="1">
        <f>UMKC!AP110</f>
        <v>0</v>
      </c>
      <c r="AQ180" s="1">
        <f>UMKC!AQ110</f>
        <v>0</v>
      </c>
      <c r="AR180" s="1">
        <f>UMKC!AR110</f>
        <v>2</v>
      </c>
      <c r="AS180" s="1">
        <f>UMKC!AS110</f>
        <v>2</v>
      </c>
      <c r="AT180" s="1">
        <f>UMKC!AT110</f>
        <v>1</v>
      </c>
      <c r="AU180" s="1">
        <f>MU!AU158+UMKC!AU110</f>
        <v>5</v>
      </c>
      <c r="AV180" s="1">
        <f>MU!AV158+UMKC!AV110</f>
        <v>5</v>
      </c>
      <c r="AW180" s="1">
        <f>MU!AW158+UMKC!AW110</f>
        <v>7</v>
      </c>
      <c r="AX180" s="1">
        <f>MU!AX158+UMKC!AX110</f>
        <v>7</v>
      </c>
      <c r="AY180" s="1">
        <f>MU!AY158+UMKC!AY110</f>
        <v>9</v>
      </c>
      <c r="AZ180" s="1">
        <f>MU!AZ158+UMKC!AZ110</f>
        <v>4</v>
      </c>
      <c r="BA180" s="1">
        <f>MU!BA158+UMKC!BA110</f>
        <v>4</v>
      </c>
      <c r="BB180" s="1">
        <f>MU!BB158+UMKC!BB110</f>
        <v>11</v>
      </c>
      <c r="BC180" s="1">
        <f>MU!BC158+UMKC!BC110</f>
        <v>5</v>
      </c>
      <c r="BD180" s="1">
        <f>MU!BD158+UMKC!BD110</f>
        <v>8</v>
      </c>
      <c r="BE180" s="1">
        <f>MU!BE158+UMKC!BE110</f>
        <v>4</v>
      </c>
      <c r="BF180" s="1">
        <f>MU!BF158+UMKC!BF110</f>
        <v>7</v>
      </c>
      <c r="BG180" s="1">
        <f>MU!BG158+UMKC!BG110</f>
        <v>3</v>
      </c>
      <c r="BH180" s="1">
        <f>MU!BH158+UMKC!BH110</f>
        <v>9</v>
      </c>
      <c r="BI180" s="1">
        <f>MU!BI158+UMKC!BI110</f>
        <v>14</v>
      </c>
      <c r="BJ180" s="6"/>
    </row>
    <row r="181" spans="1:62" ht="13.5" customHeight="1" x14ac:dyDescent="0.2">
      <c r="A181" s="5"/>
      <c r="C181" s="1" t="s">
        <v>5</v>
      </c>
      <c r="W181" s="1">
        <f>MU!W159+UMKC!W111</f>
        <v>44</v>
      </c>
      <c r="X181" s="1">
        <f>MU!X159+UMKC!X111</f>
        <v>72</v>
      </c>
      <c r="Y181" s="1">
        <f>MU!Y159+UMKC!Y111</f>
        <v>70</v>
      </c>
      <c r="Z181" s="1">
        <f>MU!Z159+UMKC!Z111</f>
        <v>70</v>
      </c>
      <c r="AA181" s="1">
        <f>MU!AA159+UMKC!AA111</f>
        <v>63</v>
      </c>
      <c r="AB181" s="1">
        <f>MU!AB159+UMKC!AB111</f>
        <v>61</v>
      </c>
      <c r="AC181" s="1">
        <f>MU!AC159+UMKC!AC111</f>
        <v>78</v>
      </c>
      <c r="AD181" s="1">
        <f>MU!AD159+UMKC!AD111</f>
        <v>72</v>
      </c>
      <c r="AE181" s="1">
        <f>MU!AE159+UMKC!AE111</f>
        <v>60</v>
      </c>
      <c r="AF181" s="1">
        <f>MU!AF159+UMKC!AF111</f>
        <v>83</v>
      </c>
      <c r="AG181" s="1">
        <f>MU!AG159+UMKC!AG111</f>
        <v>96</v>
      </c>
      <c r="AH181" s="1">
        <f>MU!AH159+UMKC!AH111</f>
        <v>76</v>
      </c>
      <c r="AI181" s="1">
        <f>MU!AI159+UMKC!AI111</f>
        <v>83</v>
      </c>
      <c r="AJ181" s="1">
        <f>MU!AJ159+UMKC!AJ111</f>
        <v>71</v>
      </c>
      <c r="AK181" s="1">
        <f>MU!AK159+UMKC!AK111</f>
        <v>81</v>
      </c>
      <c r="AL181" s="1">
        <f>MU!AL159+UMKC!AL111</f>
        <v>68</v>
      </c>
      <c r="AM181" s="1">
        <f>MU!AM159+UMKC!AM111</f>
        <v>68</v>
      </c>
      <c r="AN181" s="1">
        <f>MU!AN159+UMKC!AN111</f>
        <v>62</v>
      </c>
      <c r="AO181" s="1">
        <f>MU!AO159+UMKC!AO111</f>
        <v>89</v>
      </c>
      <c r="AP181" s="1">
        <f>MU!AP159+UMKC!AP111</f>
        <v>81</v>
      </c>
      <c r="AQ181" s="1">
        <f>MU!AQ159+UMKC!AQ111</f>
        <v>85</v>
      </c>
      <c r="AR181" s="1">
        <f>MU!AR159+UMKC!AR111</f>
        <v>105</v>
      </c>
      <c r="AS181" s="1">
        <f>MU!AS159+UMKC!AS111</f>
        <v>89</v>
      </c>
      <c r="AT181" s="1">
        <f>MU!AT159+UMKC!AT111</f>
        <v>101</v>
      </c>
      <c r="AU181" s="1">
        <f>MU!AU159+UMKC!AU111</f>
        <v>85</v>
      </c>
      <c r="AV181" s="1">
        <f>MU!AV159+UMKC!AV111</f>
        <v>103</v>
      </c>
      <c r="AW181" s="1">
        <f>MU!AW159+UMKC!AW111</f>
        <v>86</v>
      </c>
      <c r="AX181" s="1">
        <f>MU!AX159+UMKC!AX111</f>
        <v>102</v>
      </c>
      <c r="AY181" s="1">
        <f>MU!AY159+UMKC!AY111</f>
        <v>100</v>
      </c>
      <c r="AZ181" s="1">
        <f>MU!AZ159+UMKC!AZ111</f>
        <v>124</v>
      </c>
      <c r="BA181" s="1">
        <f>MU!BA159+UMKC!BA111</f>
        <v>73</v>
      </c>
      <c r="BB181" s="1">
        <f>MU!BB159+UMKC!BB111</f>
        <v>108</v>
      </c>
      <c r="BC181" s="1">
        <f>MU!BC159+UMKC!BC111</f>
        <v>91</v>
      </c>
      <c r="BD181" s="1">
        <f>MU!BD159+UMKC!BD111</f>
        <v>112</v>
      </c>
      <c r="BE181" s="1">
        <f>MU!BE159+UMKC!BE111</f>
        <v>92</v>
      </c>
      <c r="BF181" s="1">
        <f>MU!BF159+UMKC!BF111</f>
        <v>89</v>
      </c>
      <c r="BG181" s="1">
        <f>MU!BG159+UMKC!BG111</f>
        <v>86</v>
      </c>
      <c r="BH181" s="1">
        <f>MU!BH159+UMKC!BH111</f>
        <v>104</v>
      </c>
      <c r="BI181" s="1">
        <f>MU!BI159+UMKC!BI111</f>
        <v>81</v>
      </c>
      <c r="BJ181" s="6"/>
    </row>
    <row r="182" spans="1:62" ht="13.5" customHeight="1" x14ac:dyDescent="0.2">
      <c r="A182" s="5"/>
      <c r="C182" s="1" t="s">
        <v>7</v>
      </c>
      <c r="W182" s="1">
        <f>MU!W160+UMKC!W112</f>
        <v>8</v>
      </c>
      <c r="X182" s="1">
        <f>MU!X160+UMKC!X112</f>
        <v>10</v>
      </c>
      <c r="Y182" s="1">
        <f>MU!Y160+UMKC!Y112</f>
        <v>11</v>
      </c>
      <c r="Z182" s="1">
        <f>MU!Z160+UMKC!Z112</f>
        <v>15</v>
      </c>
      <c r="AA182" s="1">
        <f>MU!AA160+UMKC!AA112</f>
        <v>9</v>
      </c>
      <c r="AB182" s="1">
        <f>MU!AB160+UMKC!AB112</f>
        <v>11</v>
      </c>
      <c r="AC182" s="1">
        <f>MU!AC160+UMKC!AC112</f>
        <v>14</v>
      </c>
      <c r="AD182" s="1">
        <f>MU!AD160+UMKC!AD112</f>
        <v>6</v>
      </c>
      <c r="AE182" s="1">
        <f>MU!AE160+UMKC!AE112</f>
        <v>6</v>
      </c>
      <c r="AF182" s="1">
        <f>MU!AF160+UMKC!AF112</f>
        <v>10</v>
      </c>
      <c r="AG182" s="1">
        <f>MU!AG160+UMKC!AG112</f>
        <v>17</v>
      </c>
      <c r="AH182" s="1">
        <f>MU!AH160+UMKC!AH112</f>
        <v>15</v>
      </c>
      <c r="AI182" s="1">
        <f>MU!AI160+UMKC!AI112</f>
        <v>19</v>
      </c>
      <c r="AJ182" s="1">
        <f>MU!AJ160+UMKC!AJ112</f>
        <v>19</v>
      </c>
      <c r="AK182" s="1">
        <f>MU!AK160+UMKC!AK112</f>
        <v>22</v>
      </c>
      <c r="AL182" s="1">
        <f>MU!AL160+UMKC!AL112</f>
        <v>10</v>
      </c>
      <c r="AM182" s="1">
        <f>MU!AM160+UMKC!AM112</f>
        <v>14</v>
      </c>
      <c r="AN182" s="1">
        <f>MU!AN160+UMKC!AN112</f>
        <v>19</v>
      </c>
      <c r="AO182" s="1">
        <f>MU!AO160+UMKC!AO112</f>
        <v>12</v>
      </c>
      <c r="AP182" s="1">
        <f>MU!AP160+UMKC!AP112</f>
        <v>11</v>
      </c>
      <c r="AQ182" s="1">
        <f>MU!AQ160+UMKC!AQ112</f>
        <v>18</v>
      </c>
      <c r="AR182" s="1">
        <f>MU!AR160+UMKC!AR112</f>
        <v>12</v>
      </c>
      <c r="AS182" s="1">
        <f>MU!AS160+UMKC!AS112</f>
        <v>23</v>
      </c>
      <c r="AT182" s="1">
        <f>MU!AT160+UMKC!AT112</f>
        <v>23</v>
      </c>
      <c r="AU182" s="1">
        <f>MU!AU160+UMKC!AU112</f>
        <v>24</v>
      </c>
      <c r="AV182" s="1">
        <f>MU!AV160+UMKC!AV112</f>
        <v>20</v>
      </c>
      <c r="AW182" s="1">
        <f>MU!AW160+UMKC!AW112</f>
        <v>24</v>
      </c>
      <c r="AX182" s="1">
        <f>MU!AX160+UMKC!AX112</f>
        <v>22</v>
      </c>
      <c r="AY182" s="1">
        <f>MU!AY160+UMKC!AY112</f>
        <v>19</v>
      </c>
      <c r="AZ182" s="1">
        <f>MU!AZ160+UMKC!AZ112</f>
        <v>27</v>
      </c>
      <c r="BA182" s="1">
        <f>MU!BA160+UMKC!BA112</f>
        <v>23</v>
      </c>
      <c r="BB182" s="1">
        <f>MU!BB160+UMKC!BB112</f>
        <v>23</v>
      </c>
      <c r="BC182" s="1">
        <f>MU!BC160+UMKC!BC112</f>
        <v>36</v>
      </c>
      <c r="BD182" s="1">
        <f>MU!BD160+UMKC!BD112</f>
        <v>20</v>
      </c>
      <c r="BE182" s="1">
        <f>MU!BE160+UMKC!BE112</f>
        <v>16</v>
      </c>
      <c r="BF182" s="1">
        <f>MU!BF160+UMKC!BF112</f>
        <v>20</v>
      </c>
      <c r="BG182" s="1">
        <f>MU!BG160+UMKC!BG112</f>
        <v>26</v>
      </c>
      <c r="BH182" s="1">
        <f>MU!BH160+UMKC!BH112</f>
        <v>34</v>
      </c>
      <c r="BI182" s="1">
        <f>MU!BI160+UMKC!BI112</f>
        <v>42</v>
      </c>
      <c r="BJ182" s="6"/>
    </row>
    <row r="183" spans="1:62" ht="13.5" customHeight="1" x14ac:dyDescent="0.2">
      <c r="A183" s="5"/>
      <c r="W183" s="9">
        <f t="shared" ref="W183:AA183" si="175">SUM(W179:W182)</f>
        <v>235</v>
      </c>
      <c r="X183" s="9">
        <f t="shared" si="175"/>
        <v>214</v>
      </c>
      <c r="Y183" s="9">
        <f t="shared" si="175"/>
        <v>169</v>
      </c>
      <c r="Z183" s="9">
        <f t="shared" si="175"/>
        <v>199</v>
      </c>
      <c r="AA183" s="9">
        <f t="shared" si="175"/>
        <v>197</v>
      </c>
      <c r="AB183" s="9">
        <f t="shared" ref="AB183:AD183" si="176">SUM(AB179:AB182)</f>
        <v>180</v>
      </c>
      <c r="AC183" s="9">
        <f t="shared" si="176"/>
        <v>207</v>
      </c>
      <c r="AD183" s="9">
        <f t="shared" si="176"/>
        <v>224</v>
      </c>
      <c r="AE183" s="9">
        <f t="shared" ref="AE183:AG183" si="177">SUM(AE179:AE182)</f>
        <v>179</v>
      </c>
      <c r="AF183" s="9">
        <f t="shared" si="177"/>
        <v>203</v>
      </c>
      <c r="AG183" s="9">
        <f t="shared" si="177"/>
        <v>218</v>
      </c>
      <c r="AH183" s="9">
        <f t="shared" ref="AH183:AV183" si="178">SUM(AH179:AH182)</f>
        <v>214</v>
      </c>
      <c r="AI183" s="9">
        <f t="shared" si="178"/>
        <v>257</v>
      </c>
      <c r="AJ183" s="9">
        <f t="shared" si="178"/>
        <v>256</v>
      </c>
      <c r="AK183" s="9">
        <f t="shared" si="178"/>
        <v>287</v>
      </c>
      <c r="AL183" s="9">
        <f t="shared" si="178"/>
        <v>273</v>
      </c>
      <c r="AM183" s="9">
        <f t="shared" si="178"/>
        <v>284</v>
      </c>
      <c r="AN183" s="9">
        <f t="shared" si="178"/>
        <v>303</v>
      </c>
      <c r="AO183" s="9">
        <f t="shared" si="178"/>
        <v>331</v>
      </c>
      <c r="AP183" s="9">
        <f t="shared" si="178"/>
        <v>349</v>
      </c>
      <c r="AQ183" s="9">
        <f t="shared" si="178"/>
        <v>338</v>
      </c>
      <c r="AR183" s="9">
        <f t="shared" si="178"/>
        <v>346</v>
      </c>
      <c r="AS183" s="9">
        <f t="shared" si="178"/>
        <v>359</v>
      </c>
      <c r="AT183" s="9">
        <f t="shared" si="178"/>
        <v>388</v>
      </c>
      <c r="AU183" s="9">
        <f t="shared" si="178"/>
        <v>365</v>
      </c>
      <c r="AV183" s="9">
        <f t="shared" si="178"/>
        <v>425</v>
      </c>
      <c r="AW183" s="9">
        <f t="shared" ref="AW183:BB183" si="179">SUM(AW179:AW182)</f>
        <v>420</v>
      </c>
      <c r="AX183" s="9">
        <f t="shared" si="179"/>
        <v>396</v>
      </c>
      <c r="AY183" s="9">
        <f t="shared" si="179"/>
        <v>421</v>
      </c>
      <c r="AZ183" s="9">
        <f t="shared" si="179"/>
        <v>432</v>
      </c>
      <c r="BA183" s="9">
        <f t="shared" si="179"/>
        <v>363</v>
      </c>
      <c r="BB183" s="9">
        <f t="shared" si="179"/>
        <v>422</v>
      </c>
      <c r="BC183" s="9">
        <f t="shared" ref="BC183:BH183" si="180">SUM(BC178:BC182)</f>
        <v>435</v>
      </c>
      <c r="BD183" s="9">
        <f t="shared" si="180"/>
        <v>447</v>
      </c>
      <c r="BE183" s="9">
        <f t="shared" si="180"/>
        <v>387</v>
      </c>
      <c r="BF183" s="9">
        <f t="shared" si="180"/>
        <v>402</v>
      </c>
      <c r="BG183" s="9">
        <f t="shared" si="180"/>
        <v>418</v>
      </c>
      <c r="BH183" s="9">
        <f t="shared" si="180"/>
        <v>448</v>
      </c>
      <c r="BI183" s="9">
        <f t="shared" ref="BI183" si="181">SUM(BI178:BI182)</f>
        <v>423</v>
      </c>
      <c r="BJ183" s="6"/>
    </row>
    <row r="184" spans="1:62" ht="13.5" customHeight="1" x14ac:dyDescent="0.2">
      <c r="A184" s="5"/>
      <c r="B184" s="8" t="s">
        <v>75</v>
      </c>
      <c r="BJ184" s="6"/>
    </row>
    <row r="185" spans="1:62" ht="13.5" customHeight="1" x14ac:dyDescent="0.2">
      <c r="A185" s="5"/>
      <c r="B185" s="8"/>
      <c r="C185" s="1" t="s">
        <v>10</v>
      </c>
      <c r="BF185" s="1">
        <f>MU!BF163</f>
        <v>0</v>
      </c>
      <c r="BG185" s="1">
        <f>MU!BG163</f>
        <v>2</v>
      </c>
      <c r="BH185" s="1">
        <f>MU!BH163</f>
        <v>4</v>
      </c>
      <c r="BI185" s="1">
        <f>MU!BI163</f>
        <v>2</v>
      </c>
      <c r="BJ185" s="6"/>
    </row>
    <row r="186" spans="1:62" ht="13.5" customHeight="1" x14ac:dyDescent="0.2">
      <c r="A186" s="5"/>
      <c r="C186" s="1" t="s">
        <v>0</v>
      </c>
      <c r="W186" s="1">
        <f>MU!W164+UMKC!W115+UMSL!W111</f>
        <v>357</v>
      </c>
      <c r="X186" s="1">
        <f>MU!X164+UMKC!X115+UMSL!X111</f>
        <v>393</v>
      </c>
      <c r="Y186" s="1">
        <f>MU!Y164+UMKC!Y115+UMSL!Y111</f>
        <v>399</v>
      </c>
      <c r="Z186" s="1">
        <f>MU!Z164+UMKC!Z115+UMSL!Z111</f>
        <v>392</v>
      </c>
      <c r="AA186" s="1">
        <f>MU!AA164+UMKC!AA115+UMSL!AA111</f>
        <v>362</v>
      </c>
      <c r="AB186" s="1">
        <f>MU!AB164+UMKC!AB115+UMSL!AB111</f>
        <v>377</v>
      </c>
      <c r="AC186" s="1">
        <f>MU!AC164+UMKC!AC115+UMSL!AC111</f>
        <v>374</v>
      </c>
      <c r="AD186" s="1">
        <f>MU!AD164+UMKC!AD115+UMSL!AD111</f>
        <v>396</v>
      </c>
      <c r="AE186" s="1">
        <f>MU!AE164+UMKC!AE115+UMSL!AE111</f>
        <v>481</v>
      </c>
      <c r="AF186" s="1">
        <f>MU!AF164+UMKC!AF115+UMSL!AF111</f>
        <v>463</v>
      </c>
      <c r="AG186" s="1">
        <f>MU!AG164+UMKC!AG115+UMSL!AG111</f>
        <v>483</v>
      </c>
      <c r="AH186" s="1">
        <f>MU!AH164+UMKC!AH115+UMSL!AH111</f>
        <v>466</v>
      </c>
      <c r="AI186" s="1">
        <f>MU!AI164+UMKC!AI115+UMSL!AI111</f>
        <v>471</v>
      </c>
      <c r="AJ186" s="1">
        <f>MU!AJ164+UMKC!AJ115+UMSL!AJ111</f>
        <v>402</v>
      </c>
      <c r="AK186" s="1">
        <f>MU!AK164+UMKC!AK115+UMSL!AK111</f>
        <v>419</v>
      </c>
      <c r="AL186" s="1">
        <f>MU!AL164+UMKC!AL115+UMSL!AL111</f>
        <v>420</v>
      </c>
      <c r="AM186" s="1">
        <f>MU!AM164+UMKC!AM115+UMSL!AM111</f>
        <v>401</v>
      </c>
      <c r="AN186" s="1">
        <f>MU!AN164+UMKC!AN115+UMSL!AN111</f>
        <v>402</v>
      </c>
      <c r="AO186" s="1">
        <f>MU!AO164+UMKC!AO115+UMSL!AO111</f>
        <v>521</v>
      </c>
      <c r="AP186" s="1">
        <f>MU!AP164+UMKC!AP115+UMSL!AP111</f>
        <v>549</v>
      </c>
      <c r="AQ186" s="1">
        <f>MU!AQ164+UMKC!AQ115+UMSL!AQ111</f>
        <v>619</v>
      </c>
      <c r="AR186" s="1">
        <f>MU!AR164+UMKC!AR115+UMSL!AR111</f>
        <v>640</v>
      </c>
      <c r="AS186" s="1">
        <f>MU!AS164+UMKC!AS115+UMSL!AS111</f>
        <v>666</v>
      </c>
      <c r="AT186" s="1">
        <f>MU!AT164+UMKC!AT115+UMSL!AT111</f>
        <v>714</v>
      </c>
      <c r="AU186" s="1">
        <f>MU!AU164+UMKC!AU115+UMSL!AU111</f>
        <v>833</v>
      </c>
      <c r="AV186" s="1">
        <f>MU!AV164+UMKC!AV115+UMSL!AV111</f>
        <v>973</v>
      </c>
      <c r="AW186" s="1">
        <f>MU!AW164+UMKC!AW115+UMSL!AW111</f>
        <v>1122</v>
      </c>
      <c r="AX186" s="1">
        <f>MU!AX164+UMKC!AX115+UMSL!AX111</f>
        <v>1285</v>
      </c>
      <c r="AY186" s="1">
        <f>MU!AY164+UMKC!AY115+UMSL!AY111</f>
        <v>1410</v>
      </c>
      <c r="AZ186" s="1">
        <f>MU!AZ164+UMKC!AZ115+UMSL!AZ111</f>
        <v>1453</v>
      </c>
      <c r="BA186" s="1">
        <f>MU!BA164+UMKC!BA115+UMSL!BA111</f>
        <v>1444</v>
      </c>
      <c r="BB186" s="1">
        <f>MU!BB164+UMKC!BB115+UMSL!BB111</f>
        <v>1424</v>
      </c>
      <c r="BC186" s="1">
        <f>MU!BC164+UMKC!BC115+UMSL!BC111</f>
        <v>1445</v>
      </c>
      <c r="BD186" s="1">
        <f>MU!BD164+UMKC!BD115+UMSL!BD111</f>
        <v>1251</v>
      </c>
      <c r="BE186" s="1">
        <f>MU!BE164+UMKC!BE115+UMSL!BE111</f>
        <v>1234</v>
      </c>
      <c r="BF186" s="1">
        <f>MU!BF164+UMKC!BF115+UMSL!BF111</f>
        <v>1276</v>
      </c>
      <c r="BG186" s="1">
        <f>MU!BG164+UMKC!BG115+UMSL!BG111</f>
        <v>1344</v>
      </c>
      <c r="BH186" s="1">
        <f>MU!BH164+UMKC!BH115+UMSL!BH111</f>
        <v>1268</v>
      </c>
      <c r="BI186" s="1">
        <f>MU!BI164+UMKC!BI115+UMSL!BI111</f>
        <v>1295</v>
      </c>
      <c r="BJ186" s="6"/>
    </row>
    <row r="187" spans="1:62" ht="13.5" customHeight="1" x14ac:dyDescent="0.2">
      <c r="A187" s="5"/>
      <c r="C187" s="1" t="s">
        <v>9</v>
      </c>
      <c r="W187" s="1">
        <f>UMKC!W116</f>
        <v>14</v>
      </c>
      <c r="X187" s="1">
        <f>UMKC!X116</f>
        <v>18</v>
      </c>
      <c r="Y187" s="1">
        <f>UMKC!Y116</f>
        <v>20</v>
      </c>
      <c r="Z187" s="1">
        <f>UMKC!Z116</f>
        <v>21</v>
      </c>
      <c r="AA187" s="1">
        <f>UMKC!AA116</f>
        <v>20</v>
      </c>
      <c r="AB187" s="1">
        <f>UMKC!AB116</f>
        <v>16</v>
      </c>
      <c r="AC187" s="1">
        <f>UMKC!AC116</f>
        <v>18</v>
      </c>
      <c r="AD187" s="1">
        <f>UMKC!AD116</f>
        <v>26</v>
      </c>
      <c r="AE187" s="1">
        <f>UMKC!AE116</f>
        <v>25</v>
      </c>
      <c r="AF187" s="1">
        <f>UMKC!AF116</f>
        <v>21</v>
      </c>
      <c r="AG187" s="1">
        <f>UMKC!AG116</f>
        <v>5</v>
      </c>
      <c r="AH187" s="1">
        <f>UMKC!AH116</f>
        <v>21</v>
      </c>
      <c r="AI187" s="1">
        <f>UMKC!AI116</f>
        <v>23</v>
      </c>
      <c r="AJ187" s="1">
        <f>UMKC!AJ116</f>
        <v>18</v>
      </c>
      <c r="AK187" s="1">
        <f>UMKC!AK116</f>
        <v>19</v>
      </c>
      <c r="AL187" s="1">
        <f>UMKC!AL116</f>
        <v>8</v>
      </c>
      <c r="AM187" s="1">
        <f>UMKC!AM116</f>
        <v>21</v>
      </c>
      <c r="AN187" s="1">
        <f>UMKC!AN116+UMSL!AN112</f>
        <v>9</v>
      </c>
      <c r="AO187" s="1">
        <f>UMKC!AO116+UMSL!AO112</f>
        <v>17</v>
      </c>
      <c r="AP187" s="1">
        <f>UMKC!AP116+UMSL!AP112</f>
        <v>23</v>
      </c>
      <c r="AQ187" s="1">
        <f>UMKC!AQ116+UMSL!AQ112</f>
        <v>19</v>
      </c>
      <c r="AR187" s="1">
        <f>UMKC!AR116+UMSL!AR112</f>
        <v>27</v>
      </c>
      <c r="AS187" s="1">
        <f>MU!AS165+UMKC!AS116+UMSL!AS112</f>
        <v>31</v>
      </c>
      <c r="AT187" s="1">
        <f>MU!AT165+UMKC!AT116+UMSL!AT112</f>
        <v>58</v>
      </c>
      <c r="AU187" s="1">
        <f>MU!AU165+UMKC!AU116+UMSL!AU112</f>
        <v>65</v>
      </c>
      <c r="AV187" s="1">
        <f>MU!AV165+UMKC!AV116+UMSL!AV112</f>
        <v>77</v>
      </c>
      <c r="AW187" s="1">
        <f>MU!AW165+UMKC!AW116+UMSL!AW112</f>
        <v>86</v>
      </c>
      <c r="AX187" s="1">
        <f>MU!AX165+UMKC!AX116+UMSL!AX112</f>
        <v>108</v>
      </c>
      <c r="AY187" s="1">
        <f>MU!AY165+UMKC!AY116+UMSL!AY112</f>
        <v>85</v>
      </c>
      <c r="AZ187" s="1">
        <f>MU!AZ165+UMKC!AZ116+UMSL!AZ112</f>
        <v>89</v>
      </c>
      <c r="BA187" s="1">
        <f>MU!BA165+UMKC!BA116+UMSL!BA112</f>
        <v>90</v>
      </c>
      <c r="BB187" s="1">
        <f>MU!BB165+UMKC!BB116+UMSL!BB112</f>
        <v>93</v>
      </c>
      <c r="BC187" s="1">
        <f>MU!BC165+UMKC!BC116+UMSL!BC112</f>
        <v>116</v>
      </c>
      <c r="BD187" s="1">
        <f>MU!BD165+UMKC!BD116+UMSL!BD112</f>
        <v>82</v>
      </c>
      <c r="BE187" s="1">
        <f>MU!BE165+UMKC!BE116+UMSL!BE112</f>
        <v>102</v>
      </c>
      <c r="BF187" s="1">
        <f>MU!BF165+UMKC!BF116+UMSL!BF112</f>
        <v>120</v>
      </c>
      <c r="BG187" s="1">
        <f>MU!BG165+UMKC!BG116+UMSL!BG112</f>
        <v>83</v>
      </c>
      <c r="BH187" s="1">
        <f>MU!BH165+UMKC!BH116+UMSL!BH112</f>
        <v>103</v>
      </c>
      <c r="BI187" s="1">
        <f>MU!BI165+UMKC!BI116+UMSL!BI112</f>
        <v>90</v>
      </c>
      <c r="BJ187" s="6"/>
    </row>
    <row r="188" spans="1:62" ht="13.5" customHeight="1" x14ac:dyDescent="0.2">
      <c r="A188" s="5"/>
      <c r="C188" s="1" t="s">
        <v>5</v>
      </c>
      <c r="W188" s="1">
        <f>MU!W166+UMKC!W117</f>
        <v>73</v>
      </c>
      <c r="X188" s="1">
        <f>MU!X166+UMKC!X117</f>
        <v>104</v>
      </c>
      <c r="Y188" s="1">
        <f>MU!Y166+UMKC!Y117</f>
        <v>97</v>
      </c>
      <c r="Z188" s="1">
        <f>MU!Z166+UMKC!Z117</f>
        <v>97</v>
      </c>
      <c r="AA188" s="1">
        <f>MU!AA166+UMKC!AA117</f>
        <v>89</v>
      </c>
      <c r="AB188" s="1">
        <f>MU!AB166+UMKC!AB117+UMSL!AB113</f>
        <v>131</v>
      </c>
      <c r="AC188" s="1">
        <f>MU!AC166+UMKC!AC117+UMSL!AC113</f>
        <v>157</v>
      </c>
      <c r="AD188" s="1">
        <f>MU!AD166+UMKC!AD117+UMSL!AD113</f>
        <v>158</v>
      </c>
      <c r="AE188" s="1">
        <f>MU!AE166+UMKC!AE117+UMSL!AE113</f>
        <v>136</v>
      </c>
      <c r="AF188" s="1">
        <f>MU!AF166+UMKC!AF117+UMSL!AF113</f>
        <v>202</v>
      </c>
      <c r="AG188" s="1">
        <f>MU!AG166+UMKC!AG117+UMSL!AG113</f>
        <v>293</v>
      </c>
      <c r="AH188" s="1">
        <f>MU!AH166+UMKC!AH117+UMSL!AH113</f>
        <v>225</v>
      </c>
      <c r="AI188" s="1">
        <f>MU!AI166+UMKC!AI117+UMSL!AI113</f>
        <v>255</v>
      </c>
      <c r="AJ188" s="1">
        <f>MU!AJ166+UMKC!AJ117+UMSL!AJ113</f>
        <v>221</v>
      </c>
      <c r="AK188" s="1">
        <f>MU!AK166+UMKC!AK117+UMSL!AK113</f>
        <v>225</v>
      </c>
      <c r="AL188" s="1">
        <f>MU!AL166+UMKC!AL117+UMSL!AL113</f>
        <v>282</v>
      </c>
      <c r="AM188" s="1">
        <f>MU!AM166+UMKC!AM117+UMSL!AM113</f>
        <v>231</v>
      </c>
      <c r="AN188" s="1">
        <f>MU!AN166+UMKC!AN117+UMSL!AN113</f>
        <v>230</v>
      </c>
      <c r="AO188" s="1">
        <f>MU!AO166+UMKC!AO117+UMSL!AO113</f>
        <v>262</v>
      </c>
      <c r="AP188" s="1">
        <f>MU!AP166+UMKC!AP117+UMSL!AP113</f>
        <v>255</v>
      </c>
      <c r="AQ188" s="1">
        <f>MU!AQ166+UMKC!AQ117+UMSL!AQ113</f>
        <v>245</v>
      </c>
      <c r="AR188" s="1">
        <f>MU!AR166+UMKC!AR117+UMSL!AR113</f>
        <v>320</v>
      </c>
      <c r="AS188" s="1">
        <f>MU!AS166+UMKC!AS117+UMSL!AS113</f>
        <v>310</v>
      </c>
      <c r="AT188" s="1">
        <f>MU!AT166+UMKC!AT117+UMSL!AT113</f>
        <v>316</v>
      </c>
      <c r="AU188" s="1">
        <f>MU!AU166+UMKC!AU117+UMSL!AU113</f>
        <v>352</v>
      </c>
      <c r="AV188" s="1">
        <f>MU!AV166+UMKC!AV117+UMSL!AV113</f>
        <v>396</v>
      </c>
      <c r="AW188" s="1">
        <f>MU!AW166+UMKC!AW117+UMSL!AW113</f>
        <v>397</v>
      </c>
      <c r="AX188" s="1">
        <f>MU!AX166+UMKC!AX117+UMSL!AX113</f>
        <v>427</v>
      </c>
      <c r="AY188" s="1">
        <f>MU!AY166+UMKC!AY117+UMSL!AY113</f>
        <v>382</v>
      </c>
      <c r="AZ188" s="1">
        <f>MU!AZ166+UMKC!AZ117+UMSL!AZ113</f>
        <v>332</v>
      </c>
      <c r="BA188" s="1">
        <f>MU!BA166+UMKC!BA117+UMSL!BA113</f>
        <v>363</v>
      </c>
      <c r="BB188" s="1">
        <f>MU!BB166+UMKC!BB117+UMSL!BB113</f>
        <v>408</v>
      </c>
      <c r="BC188" s="1">
        <f>MU!BC166+UMKC!BC117+UMSL!BC113</f>
        <v>298</v>
      </c>
      <c r="BD188" s="1">
        <f>MU!BD166+UMKC!BD117+UMSL!BD113</f>
        <v>293</v>
      </c>
      <c r="BE188" s="1">
        <f>MU!BE166+UMKC!BE117+UMSL!BE113</f>
        <v>474</v>
      </c>
      <c r="BF188" s="1">
        <f>MU!BF166+UMKC!BF117</f>
        <v>470</v>
      </c>
      <c r="BG188" s="1">
        <f>MU!BG166+UMKC!BG117</f>
        <v>486</v>
      </c>
      <c r="BH188" s="1">
        <f>MU!BH166+UMKC!BH117</f>
        <v>454</v>
      </c>
      <c r="BI188" s="1">
        <f>MU!BI166+UMKC!BI117</f>
        <v>442</v>
      </c>
      <c r="BJ188" s="6"/>
    </row>
    <row r="189" spans="1:62" ht="13.5" customHeight="1" x14ac:dyDescent="0.2">
      <c r="A189" s="5"/>
      <c r="C189" s="1" t="s">
        <v>7</v>
      </c>
      <c r="W189" s="1">
        <f>MU!W167+UMKC!W118</f>
        <v>10</v>
      </c>
      <c r="X189" s="1">
        <f>MU!X167+UMKC!X118</f>
        <v>12</v>
      </c>
      <c r="Y189" s="1">
        <f>MU!Y167+UMKC!Y118</f>
        <v>16</v>
      </c>
      <c r="Z189" s="1">
        <f>MU!Z167+UMKC!Z118</f>
        <v>15</v>
      </c>
      <c r="AA189" s="1">
        <f>MU!AA167+UMKC!AA118+UMSL!AA114</f>
        <v>11</v>
      </c>
      <c r="AB189" s="1">
        <f>MU!AB167+UMKC!AB118+UMSL!AB114</f>
        <v>18</v>
      </c>
      <c r="AC189" s="1">
        <f>MU!AC167+UMKC!AC118+UMSL!AC114</f>
        <v>18</v>
      </c>
      <c r="AD189" s="1">
        <f>MU!AD167+UMKC!AD118+UMSL!AD114</f>
        <v>12</v>
      </c>
      <c r="AE189" s="1">
        <f>MU!AE167+UMKC!AE118+UMSL!AE114</f>
        <v>9</v>
      </c>
      <c r="AF189" s="1">
        <f>MU!AF167+UMKC!AF118+UMSL!AF114</f>
        <v>7</v>
      </c>
      <c r="AG189" s="1">
        <f>MU!AG167+UMKC!AG118+UMSL!AG114</f>
        <v>12</v>
      </c>
      <c r="AH189" s="1">
        <f>MU!AH167+UMKC!AH118+UMSL!AH114</f>
        <v>11</v>
      </c>
      <c r="AI189" s="1">
        <f>MU!AI167+UMKC!AI118+UMSL!AI114</f>
        <v>21</v>
      </c>
      <c r="AJ189" s="1">
        <f>MU!AJ167+UMKC!AJ118+UMSL!AJ114</f>
        <v>16</v>
      </c>
      <c r="AK189" s="1">
        <f>MU!AK167+UMKC!AK118+UMSL!AK114</f>
        <v>27</v>
      </c>
      <c r="AL189" s="1">
        <f>MU!AL167+UMKC!AL118+UMSL!AL114</f>
        <v>25</v>
      </c>
      <c r="AM189" s="1">
        <f>MU!AM167+UMKC!AM118+UMSL!AM114</f>
        <v>11</v>
      </c>
      <c r="AN189" s="1">
        <f>MU!AN167+UMKC!AN118+UMSL!AN114</f>
        <v>7</v>
      </c>
      <c r="AO189" s="1">
        <f>MU!AO167+UMKC!AO118+UMSL!AO114</f>
        <v>9</v>
      </c>
      <c r="AP189" s="1">
        <f>MU!AP167+UMKC!AP118+UMSL!AP114</f>
        <v>12</v>
      </c>
      <c r="AQ189" s="1">
        <f>MU!AQ167+UMKC!AQ118+UMSL!AQ114</f>
        <v>15</v>
      </c>
      <c r="AR189" s="1">
        <f>MU!AR167+UMKC!AR118+UMSL!AR114</f>
        <v>20</v>
      </c>
      <c r="AS189" s="1">
        <f>MU!AS167+UMKC!AS118+UMSL!AS114</f>
        <v>20</v>
      </c>
      <c r="AT189" s="1">
        <f>MU!AT167+UMKC!AT118+UMSL!AT114</f>
        <v>66</v>
      </c>
      <c r="AU189" s="1">
        <f>MU!AU167+UMKC!AU118+UMSL!AU114</f>
        <v>79</v>
      </c>
      <c r="AV189" s="1">
        <f>MU!AV167+UMKC!AV118+UMSL!AV114</f>
        <v>84</v>
      </c>
      <c r="AW189" s="1">
        <f>MU!AW167+UMKC!AW118+UMSL!AW114</f>
        <v>81</v>
      </c>
      <c r="AX189" s="1">
        <f>MU!AX167+UMKC!AX118+UMSL!AX114</f>
        <v>104</v>
      </c>
      <c r="AY189" s="1">
        <f>MU!AY167+UMKC!AY118+UMSL!AY114</f>
        <v>114</v>
      </c>
      <c r="AZ189" s="1">
        <f>MU!AZ167+UMKC!AZ118+UMSL!AZ114</f>
        <v>126</v>
      </c>
      <c r="BA189" s="1">
        <f>MU!BA167+UMKC!BA118+UMSL!BA114</f>
        <v>178</v>
      </c>
      <c r="BB189" s="1">
        <f>MU!BB167+UMKC!BB118+UMSL!BB114</f>
        <v>163</v>
      </c>
      <c r="BC189" s="1">
        <f>MU!BC167+UMKC!BC118+UMSL!BC114</f>
        <v>139</v>
      </c>
      <c r="BD189" s="1">
        <f>MU!BD167+UMKC!BD118+UMSL!BD114</f>
        <v>152</v>
      </c>
      <c r="BE189" s="1">
        <f>MU!BE167+UMKC!BE118+UMSL!BE114</f>
        <v>154</v>
      </c>
      <c r="BF189" s="1">
        <f>MU!BF167+UMKC!BF118+UMSL!BF114</f>
        <v>109</v>
      </c>
      <c r="BG189" s="1">
        <f>MU!BG167+UMKC!BG118+UMSL!BG114</f>
        <v>113</v>
      </c>
      <c r="BH189" s="1">
        <f>MU!BH167+UMKC!BH118+UMSL!BH114</f>
        <v>50</v>
      </c>
      <c r="BI189" s="1">
        <f>MU!BI167+UMKC!BI118+UMSL!BI114</f>
        <v>70</v>
      </c>
      <c r="BJ189" s="6"/>
    </row>
    <row r="190" spans="1:62" ht="13.5" customHeight="1" x14ac:dyDescent="0.2">
      <c r="A190" s="5"/>
      <c r="C190" s="1" t="s">
        <v>32</v>
      </c>
      <c r="W190" s="1">
        <f>MU!W168+UMKC!W119+UMSL!W115</f>
        <v>415</v>
      </c>
      <c r="X190" s="1">
        <f>MU!X168+UMKC!X119+UMSL!X115</f>
        <v>396</v>
      </c>
      <c r="Y190" s="1">
        <f>MU!Y168+UMKC!Y119+UMSL!Y115</f>
        <v>412</v>
      </c>
      <c r="Z190" s="1">
        <f>MU!Z168+UMKC!Z119+UMSL!Z115</f>
        <v>378</v>
      </c>
      <c r="AA190" s="1">
        <f>MU!AA168+UMKC!AA119+UMSL!AA115</f>
        <v>400</v>
      </c>
      <c r="AB190" s="1">
        <f>MU!AB168+UMKC!AB119+UMSL!AB115</f>
        <v>380</v>
      </c>
      <c r="AC190" s="1">
        <f>MU!AC168+UMKC!AC119+UMSL!AC115</f>
        <v>360</v>
      </c>
      <c r="AD190" s="1">
        <f>MU!AD168+UMKC!AD119+UMSL!AD115</f>
        <v>370</v>
      </c>
      <c r="AE190" s="1">
        <f>MU!AE168+UMKC!AE119+UMSL!AE115</f>
        <v>389</v>
      </c>
      <c r="AF190" s="1">
        <f>MU!AF168+UMKC!AF119+UMSL!AF115</f>
        <v>375</v>
      </c>
      <c r="AG190" s="1">
        <f>MU!AG168+UMKC!AG119+UMSL!AG115</f>
        <v>366</v>
      </c>
      <c r="AH190" s="1">
        <f>MU!AH168+UMKC!AH119+UMSL!AH115</f>
        <v>368</v>
      </c>
      <c r="AI190" s="1">
        <f>MU!AI168+UMKC!AI119+UMSL!AI115</f>
        <v>386</v>
      </c>
      <c r="AJ190" s="1">
        <f>MU!AJ168+UMKC!AJ119+UMSL!AJ115</f>
        <v>409</v>
      </c>
      <c r="AK190" s="1">
        <f>MU!AK168+UMKC!AK119+UMSL!AK115</f>
        <v>401</v>
      </c>
      <c r="AL190" s="1">
        <f>MU!AL168+UMKC!AL119+UMSL!AL115</f>
        <v>437</v>
      </c>
      <c r="AM190" s="1">
        <f>MU!AM168+UMKC!AM119+UMSL!AM115</f>
        <v>424</v>
      </c>
      <c r="AN190" s="1">
        <f>MU!AN168+UMKC!AN119+UMSL!AN115</f>
        <v>422</v>
      </c>
      <c r="AO190" s="1">
        <f>MU!AO168+UMKC!AO119+UMSL!AO115</f>
        <v>420</v>
      </c>
      <c r="AP190" s="1">
        <f>MU!AP168+UMKC!AP119+UMSL!AP115</f>
        <v>446</v>
      </c>
      <c r="AQ190" s="1">
        <f>MU!AQ168+UMKC!AQ119+UMSL!AQ115</f>
        <v>452</v>
      </c>
      <c r="AR190" s="1">
        <f>MU!AR168+UMKC!AR119+UMSL!AR115</f>
        <v>451</v>
      </c>
      <c r="AS190" s="1">
        <f>MU!AS168+UMKC!AS119+UMSL!AS115</f>
        <v>458</v>
      </c>
      <c r="AT190" s="1">
        <f>MU!AT168+UMKC!AT119+UMSL!AT115</f>
        <v>503</v>
      </c>
      <c r="AU190" s="1">
        <f>MU!AU168+UMKC!AU119+UMSL!AU115</f>
        <v>518</v>
      </c>
      <c r="AV190" s="1">
        <f>MU!AV168+UMKC!AV119+UMSL!AV115</f>
        <v>498</v>
      </c>
      <c r="AW190" s="1">
        <f>MU!AW168+UMKC!AW119+UMSL!AW115</f>
        <v>555</v>
      </c>
      <c r="AX190" s="1">
        <f>MU!AX168+UMKC!AX119+UMSL!AX115</f>
        <v>564</v>
      </c>
      <c r="AY190" s="1">
        <f>MU!AY168+UMKC!AY119+UMSL!AY115</f>
        <v>603</v>
      </c>
      <c r="AZ190" s="1">
        <f>MU!AZ168+UMKC!AZ119+UMSL!AZ115</f>
        <v>560</v>
      </c>
      <c r="BA190" s="1">
        <f>MU!BA168+UMKC!BA119+UMSL!BA115</f>
        <v>587</v>
      </c>
      <c r="BB190" s="1">
        <f>MU!BB168+UMKC!BB119+UMSL!BB115</f>
        <v>607</v>
      </c>
      <c r="BC190" s="1">
        <f>MU!BC168+UMKC!BC119+UMSL!BC115</f>
        <v>652</v>
      </c>
      <c r="BD190" s="1">
        <f>MU!BD168+UMKC!BD119+UMSL!BD115</f>
        <v>574</v>
      </c>
      <c r="BE190" s="1">
        <f>MU!BE168+UMKC!BE119+UMSL!BE115</f>
        <v>635</v>
      </c>
      <c r="BF190" s="1">
        <f>MU!BF168+UMKC!BF119+UMSL!BF115</f>
        <v>647</v>
      </c>
      <c r="BG190" s="1">
        <f>MU!BG168+UMKC!BG119+UMSL!BG115</f>
        <v>601</v>
      </c>
      <c r="BH190" s="1">
        <f>MU!BH168+UMKC!BH119+UMSL!BH115</f>
        <v>638</v>
      </c>
      <c r="BI190" s="1">
        <f>MU!BI168+UMKC!BI119+UMSL!BI115</f>
        <v>697</v>
      </c>
      <c r="BJ190" s="6"/>
    </row>
    <row r="191" spans="1:62" ht="13.5" customHeight="1" x14ac:dyDescent="0.2">
      <c r="A191" s="5"/>
      <c r="W191" s="9">
        <f t="shared" ref="W191:AA191" si="182">SUM(W186:W190)</f>
        <v>869</v>
      </c>
      <c r="X191" s="9">
        <f t="shared" si="182"/>
        <v>923</v>
      </c>
      <c r="Y191" s="9">
        <f t="shared" si="182"/>
        <v>944</v>
      </c>
      <c r="Z191" s="9">
        <f t="shared" si="182"/>
        <v>903</v>
      </c>
      <c r="AA191" s="9">
        <f t="shared" si="182"/>
        <v>882</v>
      </c>
      <c r="AB191" s="9">
        <f t="shared" ref="AB191:AD191" si="183">SUM(AB186:AB190)</f>
        <v>922</v>
      </c>
      <c r="AC191" s="9">
        <f t="shared" si="183"/>
        <v>927</v>
      </c>
      <c r="AD191" s="9">
        <f t="shared" si="183"/>
        <v>962</v>
      </c>
      <c r="AE191" s="9">
        <f t="shared" ref="AE191:AG191" si="184">SUM(AE186:AE190)</f>
        <v>1040</v>
      </c>
      <c r="AF191" s="9">
        <f t="shared" si="184"/>
        <v>1068</v>
      </c>
      <c r="AG191" s="9">
        <f t="shared" si="184"/>
        <v>1159</v>
      </c>
      <c r="AH191" s="9">
        <f t="shared" ref="AH191:AV191" si="185">SUM(AH186:AH190)</f>
        <v>1091</v>
      </c>
      <c r="AI191" s="9">
        <f t="shared" si="185"/>
        <v>1156</v>
      </c>
      <c r="AJ191" s="9">
        <f t="shared" si="185"/>
        <v>1066</v>
      </c>
      <c r="AK191" s="9">
        <f t="shared" si="185"/>
        <v>1091</v>
      </c>
      <c r="AL191" s="9">
        <f t="shared" si="185"/>
        <v>1172</v>
      </c>
      <c r="AM191" s="9">
        <f t="shared" si="185"/>
        <v>1088</v>
      </c>
      <c r="AN191" s="9">
        <f t="shared" si="185"/>
        <v>1070</v>
      </c>
      <c r="AO191" s="9">
        <f t="shared" si="185"/>
        <v>1229</v>
      </c>
      <c r="AP191" s="9">
        <f t="shared" si="185"/>
        <v>1285</v>
      </c>
      <c r="AQ191" s="9">
        <f t="shared" si="185"/>
        <v>1350</v>
      </c>
      <c r="AR191" s="9">
        <f t="shared" si="185"/>
        <v>1458</v>
      </c>
      <c r="AS191" s="9">
        <f t="shared" si="185"/>
        <v>1485</v>
      </c>
      <c r="AT191" s="9">
        <f t="shared" si="185"/>
        <v>1657</v>
      </c>
      <c r="AU191" s="9">
        <f t="shared" si="185"/>
        <v>1847</v>
      </c>
      <c r="AV191" s="9">
        <f t="shared" si="185"/>
        <v>2028</v>
      </c>
      <c r="AW191" s="9">
        <f t="shared" ref="AW191:BB191" si="186">SUM(AW186:AW190)</f>
        <v>2241</v>
      </c>
      <c r="AX191" s="9">
        <f t="shared" si="186"/>
        <v>2488</v>
      </c>
      <c r="AY191" s="9">
        <f t="shared" si="186"/>
        <v>2594</v>
      </c>
      <c r="AZ191" s="9">
        <f t="shared" si="186"/>
        <v>2560</v>
      </c>
      <c r="BA191" s="9">
        <f t="shared" si="186"/>
        <v>2662</v>
      </c>
      <c r="BB191" s="9">
        <f t="shared" si="186"/>
        <v>2695</v>
      </c>
      <c r="BC191" s="9">
        <f t="shared" ref="BC191" si="187">SUM(BC186:BC190)</f>
        <v>2650</v>
      </c>
      <c r="BD191" s="9">
        <f t="shared" ref="BD191:BE191" si="188">SUM(BD186:BD190)</f>
        <v>2352</v>
      </c>
      <c r="BE191" s="9">
        <f t="shared" si="188"/>
        <v>2599</v>
      </c>
      <c r="BF191" s="9">
        <f>SUM(BF185:BF190)</f>
        <v>2622</v>
      </c>
      <c r="BG191" s="9">
        <f>SUM(BG185:BG190)</f>
        <v>2629</v>
      </c>
      <c r="BH191" s="9">
        <f>SUM(BH185:BH190)</f>
        <v>2517</v>
      </c>
      <c r="BI191" s="9">
        <f>SUM(BI185:BI190)</f>
        <v>2596</v>
      </c>
      <c r="BJ191" s="6"/>
    </row>
    <row r="192" spans="1:62" ht="13.5" customHeight="1" x14ac:dyDescent="0.2">
      <c r="A192" s="5"/>
      <c r="B192" s="8" t="s">
        <v>74</v>
      </c>
      <c r="BJ192" s="6"/>
    </row>
    <row r="193" spans="1:62" ht="13.5" customHeight="1" x14ac:dyDescent="0.2">
      <c r="A193" s="5"/>
      <c r="B193" s="8"/>
      <c r="C193" s="1" t="s">
        <v>10</v>
      </c>
      <c r="BC193" s="1">
        <f>MU!BC171+UMSL!BC118</f>
        <v>122</v>
      </c>
      <c r="BD193" s="1">
        <f>MU!BD171+UMSL!BD118</f>
        <v>109</v>
      </c>
      <c r="BE193" s="1">
        <f>MU!BE171+UMSL!BE118</f>
        <v>124</v>
      </c>
      <c r="BF193" s="1">
        <f>MU!BF171+UMSL!BF118</f>
        <v>214</v>
      </c>
      <c r="BG193" s="1">
        <f>MU!BG171+UMKC!BG122+UMSL!BG118</f>
        <v>327</v>
      </c>
      <c r="BH193" s="1">
        <f>MU!BH171+UMKC!BH122+UMSL!BH118</f>
        <v>394</v>
      </c>
      <c r="BI193" s="1">
        <f>MU!BI171+UMKC!BI122+UMSL!BI118</f>
        <v>370</v>
      </c>
      <c r="BJ193" s="6"/>
    </row>
    <row r="194" spans="1:62" ht="13.5" customHeight="1" x14ac:dyDescent="0.2">
      <c r="A194" s="5"/>
      <c r="C194" s="1" t="s">
        <v>0</v>
      </c>
      <c r="W194" s="1">
        <f>MU!W172+UMKC!W123+UMSL!W119</f>
        <v>1468</v>
      </c>
      <c r="X194" s="1">
        <f>MU!X172+UMKC!X123+UMSL!X119</f>
        <v>1515</v>
      </c>
      <c r="Y194" s="1">
        <f>MU!Y172+UMKC!Y123+UMSL!Y119</f>
        <v>1676</v>
      </c>
      <c r="Z194" s="1">
        <f>MU!Z172+UMKC!Z123+UMSL!Z119</f>
        <v>1696</v>
      </c>
      <c r="AA194" s="1">
        <f>MU!AA172+UMKC!AA123+UMSL!AA119</f>
        <v>1607</v>
      </c>
      <c r="AB194" s="1">
        <f>MU!AB172+UMKC!AB123+UMSL!AB119</f>
        <v>1611</v>
      </c>
      <c r="AC194" s="1">
        <f>MU!AC172+UMKC!AC123+UMSL!AC119</f>
        <v>1549</v>
      </c>
      <c r="AD194" s="1">
        <f>MU!AD172+UMKC!AD123+UMSL!AD119</f>
        <v>1429</v>
      </c>
      <c r="AE194" s="1">
        <f>MU!AE172+UMKC!AE123+UMSL!AE119</f>
        <v>1141</v>
      </c>
      <c r="AF194" s="1">
        <f>MU!AF172+UMKC!AF123+UMSL!AF119</f>
        <v>993</v>
      </c>
      <c r="AG194" s="1">
        <f>MU!AG172+UMKC!AG123+UMSL!AG119</f>
        <v>976</v>
      </c>
      <c r="AH194" s="1">
        <f>MU!AH172+UMKC!AH123+UMSL!AH119</f>
        <v>987</v>
      </c>
      <c r="AI194" s="1">
        <f>MU!AI172+UMKC!AI123+UMSL!AI119</f>
        <v>1109</v>
      </c>
      <c r="AJ194" s="1">
        <f>MU!AJ172+UMKC!AJ123+UMSL!AJ119</f>
        <v>1145</v>
      </c>
      <c r="AK194" s="1">
        <f>MU!AK172+UMKC!AK123+UMSL!AK119</f>
        <v>1190</v>
      </c>
      <c r="AL194" s="1">
        <f>MU!AL172+UMKC!AL123+'S&amp;T'!AL89+UMSL!AL119</f>
        <v>1291</v>
      </c>
      <c r="AM194" s="1">
        <f>MU!AM172+UMKC!AM123+'S&amp;T'!AM89+UMSL!AM119</f>
        <v>1267</v>
      </c>
      <c r="AN194" s="1">
        <f>MU!AN172+UMKC!AN123+'S&amp;T'!AN89+UMSL!AN119</f>
        <v>1473</v>
      </c>
      <c r="AO194" s="1">
        <f>MU!AO172+UMKC!AO123+'S&amp;T'!AO89+UMSL!AO119</f>
        <v>1511</v>
      </c>
      <c r="AP194" s="1">
        <f>MU!AP172+UMKC!AP123+'S&amp;T'!AP89+UMSL!AP119</f>
        <v>1626</v>
      </c>
      <c r="AQ194" s="1">
        <f>MU!AQ172+UMKC!AQ123+'S&amp;T'!AQ89+UMSL!AQ119</f>
        <v>1675</v>
      </c>
      <c r="AR194" s="1">
        <f>MU!AR172+UMKC!AR123+'S&amp;T'!AR89+UMSL!AR119</f>
        <v>1710</v>
      </c>
      <c r="AS194" s="1">
        <f>MU!AS172+UMKC!AS123+'S&amp;T'!AS89+UMSL!AS119</f>
        <v>1695</v>
      </c>
      <c r="AT194" s="1">
        <f>MU!AT172+UMKC!AT123+'S&amp;T'!AT89+UMSL!AT119</f>
        <v>1772</v>
      </c>
      <c r="AU194" s="1">
        <f>MU!AU172+UMKC!AU123+'S&amp;T'!AU89+UMSL!AU119</f>
        <v>1749</v>
      </c>
      <c r="AV194" s="1">
        <f>MU!AV172+UMKC!AV123+'S&amp;T'!AV89+UMSL!AV119</f>
        <v>1683</v>
      </c>
      <c r="AW194" s="1">
        <f>MU!AW172+UMKC!AW123+'S&amp;T'!AW89+UMSL!AW119</f>
        <v>1604</v>
      </c>
      <c r="AX194" s="1">
        <f>MU!AX172+UMKC!AX123+'S&amp;T'!AX89+UMSL!AX119</f>
        <v>1701</v>
      </c>
      <c r="AY194" s="1">
        <f>MU!AY172+UMKC!AY123+'S&amp;T'!AY89+UMSL!AY119</f>
        <v>1757</v>
      </c>
      <c r="AZ194" s="1">
        <f>MU!AZ172+UMKC!AZ123+'S&amp;T'!AZ89+UMSL!AZ119</f>
        <v>1838</v>
      </c>
      <c r="BA194" s="1">
        <f>MU!BA172+UMKC!BA123+'S&amp;T'!BA89+UMSL!BA119</f>
        <v>1947</v>
      </c>
      <c r="BB194" s="1">
        <f>MU!BB172+UMKC!BB123+'S&amp;T'!BB89+UMSL!BB119</f>
        <v>2054</v>
      </c>
      <c r="BC194" s="1">
        <f>MU!BC172+UMKC!BC123+'S&amp;T'!BC89+UMSL!BC119</f>
        <v>1914</v>
      </c>
      <c r="BD194" s="1">
        <f>MU!BD172+UMKC!BD123+'S&amp;T'!BD89+UMSL!BD119</f>
        <v>1950</v>
      </c>
      <c r="BE194" s="1">
        <f>MU!BE172+UMKC!BE123+'S&amp;T'!BE89+UMSL!BE119</f>
        <v>1848</v>
      </c>
      <c r="BF194" s="1">
        <f>MU!BF172+UMKC!BF123+'S&amp;T'!BF89+UMSL!BF119</f>
        <v>1688</v>
      </c>
      <c r="BG194" s="1">
        <f>MU!BG172+UMKC!BG123+'S&amp;T'!BG89+UMSL!BG119</f>
        <v>1759</v>
      </c>
      <c r="BH194" s="1">
        <f>MU!BH172+UMKC!BH123+'S&amp;T'!BH89+UMSL!BH119</f>
        <v>1840</v>
      </c>
      <c r="BI194" s="1">
        <f>MU!BI172+UMKC!BI123+'S&amp;T'!BI89+UMSL!BI119</f>
        <v>1916</v>
      </c>
      <c r="BJ194" s="6"/>
    </row>
    <row r="195" spans="1:62" ht="13.5" customHeight="1" x14ac:dyDescent="0.2">
      <c r="A195" s="5"/>
      <c r="C195" s="1" t="s">
        <v>9</v>
      </c>
      <c r="AE195" s="1">
        <f>UMSL!AE120</f>
        <v>0</v>
      </c>
      <c r="AF195" s="1">
        <f>UMSL!AF120</f>
        <v>0</v>
      </c>
      <c r="AG195" s="1">
        <f>UMSL!AG120</f>
        <v>4</v>
      </c>
      <c r="AH195" s="1">
        <f>UMSL!AH120</f>
        <v>2</v>
      </c>
      <c r="AI195" s="1">
        <f>UMSL!AI120</f>
        <v>3</v>
      </c>
      <c r="AJ195" s="1">
        <f>UMSL!AJ120</f>
        <v>17</v>
      </c>
      <c r="AK195" s="1">
        <f>UMSL!AK120</f>
        <v>23</v>
      </c>
      <c r="AL195" s="1">
        <f>MU!AL173+UMSL!AL120</f>
        <v>66</v>
      </c>
      <c r="AM195" s="1">
        <f>MU!AM173+UMSL!AM120</f>
        <v>106</v>
      </c>
      <c r="AN195" s="1">
        <f>MU!AN173+UMSL!AN120</f>
        <v>85</v>
      </c>
      <c r="AO195" s="1">
        <f>MU!AO173+UMSL!AO120</f>
        <v>77</v>
      </c>
      <c r="AP195" s="1">
        <f>MU!AP173+UMSL!AP120</f>
        <v>70</v>
      </c>
      <c r="AQ195" s="1">
        <f>MU!AQ173+UMSL!AQ120</f>
        <v>68</v>
      </c>
      <c r="AR195" s="1">
        <f>MU!AR173+UMSL!AR120</f>
        <v>49</v>
      </c>
      <c r="AS195" s="1">
        <f>MU!AS173+UMSL!AS120</f>
        <v>33</v>
      </c>
      <c r="AT195" s="1">
        <f>MU!AT173+UMSL!AT120</f>
        <v>64</v>
      </c>
      <c r="AU195" s="1">
        <f>MU!AU173+UMSL!AU120</f>
        <v>79</v>
      </c>
      <c r="AV195" s="1">
        <f>MU!AV173+UMSL!AV120</f>
        <v>78</v>
      </c>
      <c r="AW195" s="1">
        <f>MU!AW173+UMSL!AW120</f>
        <v>65</v>
      </c>
      <c r="AX195" s="1">
        <f>MU!AX173+'S&amp;T'!AX90+UMSL!AX120</f>
        <v>76</v>
      </c>
      <c r="AY195" s="1">
        <f>MU!AY173+'S&amp;T'!AY90+UMSL!AY120</f>
        <v>79</v>
      </c>
      <c r="AZ195" s="1">
        <f>MU!AZ173+'S&amp;T'!AZ90+UMSL!AZ120</f>
        <v>105</v>
      </c>
      <c r="BA195" s="1">
        <f>MU!BA173+'S&amp;T'!BA90+UMSL!BA120</f>
        <v>147</v>
      </c>
      <c r="BB195" s="1">
        <f>MU!BB173+'S&amp;T'!BB90+UMSL!BB120</f>
        <v>229</v>
      </c>
      <c r="BC195" s="1">
        <f>MU!BC173+'S&amp;T'!BC90+UMSL!BC120</f>
        <v>232</v>
      </c>
      <c r="BD195" s="1">
        <f>MU!BD173+UMKC!BD124+'S&amp;T'!BD90+UMSL!BD120</f>
        <v>228</v>
      </c>
      <c r="BE195" s="1">
        <f>MU!BE173+UMKC!BE124+'S&amp;T'!BE90+UMSL!BE120</f>
        <v>258</v>
      </c>
      <c r="BF195" s="1">
        <f>MU!BF173+UMKC!BF124+'S&amp;T'!BF90+UMSL!BF120</f>
        <v>286</v>
      </c>
      <c r="BG195" s="1">
        <f>MU!BG173+UMKC!BG124+'S&amp;T'!BG90+UMSL!BG120</f>
        <v>342</v>
      </c>
      <c r="BH195" s="1">
        <f>MU!BH173+UMKC!BH124+'S&amp;T'!BH90+UMSL!BH120</f>
        <v>361</v>
      </c>
      <c r="BI195" s="1">
        <f>MU!BI173+UMKC!BI124+'S&amp;T'!BI90+UMSL!BI120</f>
        <v>429</v>
      </c>
      <c r="BJ195" s="6"/>
    </row>
    <row r="196" spans="1:62" ht="13.5" customHeight="1" x14ac:dyDescent="0.2">
      <c r="A196" s="5"/>
      <c r="C196" s="1" t="s">
        <v>5</v>
      </c>
      <c r="W196" s="1">
        <f>MU!W174+UMKC!W125+UMSL!W121</f>
        <v>339</v>
      </c>
      <c r="X196" s="1">
        <f>MU!X174+UMKC!X125+UMSL!X121</f>
        <v>396</v>
      </c>
      <c r="Y196" s="1">
        <f>MU!Y174+UMKC!Y125+UMSL!Y121</f>
        <v>430</v>
      </c>
      <c r="Z196" s="1">
        <f>MU!Z174+UMKC!Z125+UMSL!Z121</f>
        <v>386</v>
      </c>
      <c r="AA196" s="1">
        <f>MU!AA174+UMKC!AA125+UMSL!AA121</f>
        <v>425</v>
      </c>
      <c r="AB196" s="1">
        <f>MU!AB174+UMKC!AB125+UMSL!AB121</f>
        <v>390</v>
      </c>
      <c r="AC196" s="1">
        <f>MU!AC174+UMKC!AC125+UMSL!AC121</f>
        <v>400</v>
      </c>
      <c r="AD196" s="1">
        <f>MU!AD174+UMKC!AD125+UMSL!AD121</f>
        <v>386</v>
      </c>
      <c r="AE196" s="1">
        <f>MU!AE174+UMKC!AE125+UMSL!AE121</f>
        <v>344</v>
      </c>
      <c r="AF196" s="1">
        <f>MU!AF174+UMKC!AF125+UMSL!AF121</f>
        <v>353</v>
      </c>
      <c r="AG196" s="1">
        <f>MU!AG174+UMKC!AG125+UMSL!AG121</f>
        <v>332</v>
      </c>
      <c r="AH196" s="1">
        <f>MU!AH174+UMKC!AH125+UMSL!AH121</f>
        <v>346</v>
      </c>
      <c r="AI196" s="1">
        <f>MU!AI174+UMKC!AI125+UMSL!AI121</f>
        <v>388</v>
      </c>
      <c r="AJ196" s="1">
        <f>MU!AJ174+UMKC!AJ125+UMSL!AJ121</f>
        <v>402</v>
      </c>
      <c r="AK196" s="1">
        <f>MU!AK174+UMKC!AK125+UMSL!AK121</f>
        <v>442</v>
      </c>
      <c r="AL196" s="1">
        <f>MU!AL174+UMKC!AL125+UMSL!AL121</f>
        <v>448</v>
      </c>
      <c r="AM196" s="1">
        <f>MU!AM174+UMKC!AM125+UMSL!AM121</f>
        <v>475</v>
      </c>
      <c r="AN196" s="1">
        <f>MU!AN174+UMKC!AN125+UMSL!AN121</f>
        <v>504</v>
      </c>
      <c r="AO196" s="1">
        <f>MU!AO174+UMKC!AO125+UMSL!AO121</f>
        <v>487</v>
      </c>
      <c r="AP196" s="1">
        <f>MU!AP174+UMKC!AP125+UMSL!AP121</f>
        <v>483</v>
      </c>
      <c r="AQ196" s="1">
        <f>MU!AQ174+UMKC!AQ125+'S&amp;T'!AQ91+UMSL!AQ121</f>
        <v>553</v>
      </c>
      <c r="AR196" s="1">
        <f>MU!AR174+UMKC!AR125+'S&amp;T'!AR91+UMSL!AR121</f>
        <v>574</v>
      </c>
      <c r="AS196" s="1">
        <f>MU!AS174+UMKC!AS125+'S&amp;T'!AS91+UMSL!AS121</f>
        <v>627</v>
      </c>
      <c r="AT196" s="1">
        <f>MU!AT174+UMKC!AT125+'S&amp;T'!AT91+UMSL!AT121</f>
        <v>615</v>
      </c>
      <c r="AU196" s="1">
        <f>MU!AU174+UMKC!AU125+'S&amp;T'!AU91+UMSL!AU121</f>
        <v>636</v>
      </c>
      <c r="AV196" s="1">
        <f>MU!AV174+UMKC!AV125+'S&amp;T'!AV91+UMSL!AV121</f>
        <v>659</v>
      </c>
      <c r="AW196" s="1">
        <f>MU!AW174+UMKC!AW125+'S&amp;T'!AW91+UMSL!AW121</f>
        <v>655</v>
      </c>
      <c r="AX196" s="1">
        <f>MU!AX174+UMKC!AX125+'S&amp;T'!AX91+UMSL!AX121</f>
        <v>682</v>
      </c>
      <c r="AY196" s="1">
        <f>MU!AY174+UMKC!AY125+'S&amp;T'!AY91+UMSL!AY121</f>
        <v>660</v>
      </c>
      <c r="AZ196" s="1">
        <f>MU!AZ174+UMKC!AZ125+'S&amp;T'!AZ91+UMSL!AZ121</f>
        <v>632</v>
      </c>
      <c r="BA196" s="1">
        <f>MU!BA174+UMKC!BA125+'S&amp;T'!BA91+UMSL!BA121</f>
        <v>681</v>
      </c>
      <c r="BB196" s="1">
        <f>MU!BB174+UMKC!BB125+'S&amp;T'!BB91+UMSL!BB121</f>
        <v>630</v>
      </c>
      <c r="BC196" s="1">
        <f>MU!BC174+UMKC!BC125+'S&amp;T'!BC91+UMSL!BC121</f>
        <v>643</v>
      </c>
      <c r="BD196" s="1">
        <f>MU!BD174+UMKC!BD125+'S&amp;T'!BD91+UMSL!BD121</f>
        <v>607</v>
      </c>
      <c r="BE196" s="1">
        <f>MU!BE174+UMKC!BE125+'S&amp;T'!BE91+UMSL!BE121</f>
        <v>738</v>
      </c>
      <c r="BF196" s="1">
        <f>MU!BF174+UMKC!BF125+'S&amp;T'!BF91+UMSL!BF121</f>
        <v>659</v>
      </c>
      <c r="BG196" s="1">
        <f>MU!BG174+UMKC!BG125+'S&amp;T'!BG91+UMSL!BG121</f>
        <v>721</v>
      </c>
      <c r="BH196" s="1">
        <f>MU!BH174+UMKC!BH125+'S&amp;T'!BH91+UMSL!BH121</f>
        <v>654</v>
      </c>
      <c r="BI196" s="1">
        <f>MU!BI174+UMKC!BI125+'S&amp;T'!BI91+UMSL!BI121</f>
        <v>692</v>
      </c>
      <c r="BJ196" s="6"/>
    </row>
    <row r="197" spans="1:62" ht="13.5" customHeight="1" x14ac:dyDescent="0.2">
      <c r="A197" s="5"/>
      <c r="C197" s="1" t="s">
        <v>7</v>
      </c>
      <c r="W197" s="1">
        <f>MU!W175</f>
        <v>4</v>
      </c>
      <c r="X197" s="1">
        <f>MU!X175</f>
        <v>3</v>
      </c>
      <c r="Y197" s="1">
        <f>MU!Y175</f>
        <v>9</v>
      </c>
      <c r="Z197" s="1">
        <f>MU!Z175</f>
        <v>3</v>
      </c>
      <c r="AA197" s="1">
        <f>MU!AA175</f>
        <v>7</v>
      </c>
      <c r="AB197" s="1">
        <f>MU!AB175</f>
        <v>10</v>
      </c>
      <c r="AC197" s="1">
        <f>MU!AC175</f>
        <v>10</v>
      </c>
      <c r="AD197" s="1">
        <f>MU!AD175</f>
        <v>3</v>
      </c>
      <c r="AE197" s="1">
        <f>MU!AE175</f>
        <v>3</v>
      </c>
      <c r="AF197" s="1">
        <f>MU!AF175</f>
        <v>9</v>
      </c>
      <c r="AG197" s="1">
        <f>MU!AG175</f>
        <v>4</v>
      </c>
      <c r="AH197" s="1">
        <f>MU!AH175</f>
        <v>6</v>
      </c>
      <c r="AI197" s="1">
        <f>MU!AI175</f>
        <v>5</v>
      </c>
      <c r="AJ197" s="1">
        <f>MU!AJ175</f>
        <v>5</v>
      </c>
      <c r="AK197" s="1">
        <f>MU!AK175</f>
        <v>4</v>
      </c>
      <c r="AL197" s="1">
        <f>MU!AL175+UMSL!AL122</f>
        <v>10</v>
      </c>
      <c r="AM197" s="1">
        <f>MU!AM175+UMSL!AM122</f>
        <v>5</v>
      </c>
      <c r="AN197" s="1">
        <f>MU!AN175+UMSL!AN122</f>
        <v>8</v>
      </c>
      <c r="AO197" s="1">
        <f>MU!AO175+UMSL!AO122</f>
        <v>8</v>
      </c>
      <c r="AP197" s="1">
        <f>MU!AP175+UMSL!AP122</f>
        <v>6</v>
      </c>
      <c r="AQ197" s="1">
        <f>MU!AQ175+UMSL!AQ122</f>
        <v>15</v>
      </c>
      <c r="AR197" s="1">
        <f>MU!AR175+UMSL!AR122</f>
        <v>7</v>
      </c>
      <c r="AS197" s="1">
        <f>MU!AS175+UMSL!AS122</f>
        <v>6</v>
      </c>
      <c r="AT197" s="1">
        <f>MU!AT175+UMSL!AT122</f>
        <v>6</v>
      </c>
      <c r="AU197" s="1">
        <f>MU!AU175+UMSL!AU122</f>
        <v>7</v>
      </c>
      <c r="AV197" s="1">
        <f>MU!AV175+UMKC!AV126+UMSL!AV122</f>
        <v>12</v>
      </c>
      <c r="AW197" s="1">
        <f>MU!AW175+UMKC!AW126+UMSL!AW122</f>
        <v>9</v>
      </c>
      <c r="AX197" s="1">
        <f>MU!AX175+UMKC!AX126+UMSL!AX122</f>
        <v>9</v>
      </c>
      <c r="AY197" s="1">
        <f>MU!AY175+UMKC!AY126+UMSL!AY122</f>
        <v>13</v>
      </c>
      <c r="AZ197" s="1">
        <f>MU!AZ175+UMKC!AZ126+UMSL!AZ122</f>
        <v>16</v>
      </c>
      <c r="BA197" s="1">
        <f>MU!BA175+UMKC!BA126+UMSL!BA122</f>
        <v>9</v>
      </c>
      <c r="BB197" s="1">
        <f>MU!BB175+UMKC!BB126+UMSL!BB122</f>
        <v>8</v>
      </c>
      <c r="BC197" s="1">
        <f>MU!BC175+UMKC!BC126+UMSL!BC122</f>
        <v>11</v>
      </c>
      <c r="BD197" s="1">
        <f>MU!BD175+UMKC!BD126+UMSL!BD122</f>
        <v>9</v>
      </c>
      <c r="BE197" s="1">
        <f>MU!BE175+UMKC!BE126+UMSL!BE122</f>
        <v>17</v>
      </c>
      <c r="BF197" s="1">
        <f>MU!BF175+UMKC!BF126+UMSL!BF122</f>
        <v>21</v>
      </c>
      <c r="BG197" s="1">
        <f>MU!BG175+UMKC!BG126+UMSL!BG122</f>
        <v>19</v>
      </c>
      <c r="BH197" s="1">
        <f>MU!BH175+UMKC!BH126+UMSL!BH122</f>
        <v>18</v>
      </c>
      <c r="BI197" s="1">
        <f>MU!BI175+UMKC!BI126+UMSL!BI122</f>
        <v>20</v>
      </c>
      <c r="BJ197" s="6"/>
    </row>
    <row r="198" spans="1:62" ht="13.5" customHeight="1" x14ac:dyDescent="0.2">
      <c r="A198" s="5"/>
      <c r="W198" s="9">
        <f t="shared" ref="W198:AA198" si="189">SUM(W194:W197)</f>
        <v>1811</v>
      </c>
      <c r="X198" s="9">
        <f t="shared" si="189"/>
        <v>1914</v>
      </c>
      <c r="Y198" s="9">
        <f t="shared" si="189"/>
        <v>2115</v>
      </c>
      <c r="Z198" s="9">
        <f t="shared" si="189"/>
        <v>2085</v>
      </c>
      <c r="AA198" s="9">
        <f t="shared" si="189"/>
        <v>2039</v>
      </c>
      <c r="AB198" s="9">
        <f t="shared" ref="AB198:AD198" si="190">SUM(AB194:AB197)</f>
        <v>2011</v>
      </c>
      <c r="AC198" s="9">
        <f t="shared" si="190"/>
        <v>1959</v>
      </c>
      <c r="AD198" s="9">
        <f t="shared" si="190"/>
        <v>1818</v>
      </c>
      <c r="AE198" s="9">
        <f t="shared" ref="AE198:AG198" si="191">SUM(AE194:AE197)</f>
        <v>1488</v>
      </c>
      <c r="AF198" s="9">
        <f t="shared" si="191"/>
        <v>1355</v>
      </c>
      <c r="AG198" s="9">
        <f t="shared" si="191"/>
        <v>1316</v>
      </c>
      <c r="AH198" s="9">
        <f t="shared" ref="AH198:AV198" si="192">SUM(AH194:AH197)</f>
        <v>1341</v>
      </c>
      <c r="AI198" s="9">
        <f t="shared" si="192"/>
        <v>1505</v>
      </c>
      <c r="AJ198" s="9">
        <f t="shared" si="192"/>
        <v>1569</v>
      </c>
      <c r="AK198" s="9">
        <f t="shared" si="192"/>
        <v>1659</v>
      </c>
      <c r="AL198" s="9">
        <f t="shared" si="192"/>
        <v>1815</v>
      </c>
      <c r="AM198" s="9">
        <f t="shared" si="192"/>
        <v>1853</v>
      </c>
      <c r="AN198" s="9">
        <f t="shared" si="192"/>
        <v>2070</v>
      </c>
      <c r="AO198" s="9">
        <f t="shared" si="192"/>
        <v>2083</v>
      </c>
      <c r="AP198" s="9">
        <f t="shared" si="192"/>
        <v>2185</v>
      </c>
      <c r="AQ198" s="9">
        <f t="shared" si="192"/>
        <v>2311</v>
      </c>
      <c r="AR198" s="9">
        <f t="shared" si="192"/>
        <v>2340</v>
      </c>
      <c r="AS198" s="9">
        <f t="shared" si="192"/>
        <v>2361</v>
      </c>
      <c r="AT198" s="9">
        <f t="shared" si="192"/>
        <v>2457</v>
      </c>
      <c r="AU198" s="9">
        <f t="shared" si="192"/>
        <v>2471</v>
      </c>
      <c r="AV198" s="9">
        <f t="shared" si="192"/>
        <v>2432</v>
      </c>
      <c r="AW198" s="9">
        <f t="shared" ref="AW198:BB198" si="193">SUM(AW194:AW197)</f>
        <v>2333</v>
      </c>
      <c r="AX198" s="9">
        <f t="shared" si="193"/>
        <v>2468</v>
      </c>
      <c r="AY198" s="9">
        <f t="shared" si="193"/>
        <v>2509</v>
      </c>
      <c r="AZ198" s="9">
        <f t="shared" si="193"/>
        <v>2591</v>
      </c>
      <c r="BA198" s="9">
        <f t="shared" si="193"/>
        <v>2784</v>
      </c>
      <c r="BB198" s="9">
        <f t="shared" si="193"/>
        <v>2921</v>
      </c>
      <c r="BC198" s="9">
        <f t="shared" ref="BC198:BH198" si="194">SUM(BC193:BC197)</f>
        <v>2922</v>
      </c>
      <c r="BD198" s="9">
        <f t="shared" si="194"/>
        <v>2903</v>
      </c>
      <c r="BE198" s="9">
        <f t="shared" si="194"/>
        <v>2985</v>
      </c>
      <c r="BF198" s="9">
        <f t="shared" si="194"/>
        <v>2868</v>
      </c>
      <c r="BG198" s="9">
        <f t="shared" si="194"/>
        <v>3168</v>
      </c>
      <c r="BH198" s="9">
        <f t="shared" si="194"/>
        <v>3267</v>
      </c>
      <c r="BI198" s="9">
        <f t="shared" ref="BI198" si="195">SUM(BI193:BI197)</f>
        <v>3427</v>
      </c>
      <c r="BJ198" s="6"/>
    </row>
    <row r="199" spans="1:62" ht="13.5" customHeight="1" x14ac:dyDescent="0.2">
      <c r="A199" s="5"/>
      <c r="B199" s="8" t="s">
        <v>73</v>
      </c>
      <c r="BJ199" s="6"/>
    </row>
    <row r="200" spans="1:62" ht="13.5" customHeight="1" x14ac:dyDescent="0.2">
      <c r="A200" s="5"/>
      <c r="B200" s="8"/>
      <c r="C200" s="1" t="s">
        <v>10</v>
      </c>
      <c r="BF200" s="1">
        <f>'S&amp;T'!BF94</f>
        <v>0</v>
      </c>
      <c r="BG200" s="1">
        <f>'S&amp;T'!BG94</f>
        <v>14</v>
      </c>
      <c r="BH200" s="1">
        <f>'S&amp;T'!BH94</f>
        <v>11</v>
      </c>
      <c r="BI200" s="1">
        <f>'S&amp;T'!BI94</f>
        <v>10</v>
      </c>
      <c r="BJ200" s="6"/>
    </row>
    <row r="201" spans="1:62" ht="13.5" customHeight="1" x14ac:dyDescent="0.2">
      <c r="A201" s="5"/>
      <c r="C201" s="1" t="s">
        <v>0</v>
      </c>
      <c r="W201" s="1">
        <f>MU!W178+UMKC!W129+'S&amp;T'!W95+UMSL!W125</f>
        <v>68</v>
      </c>
      <c r="X201" s="1">
        <f>MU!X178+UMKC!X129+'S&amp;T'!X95+UMSL!X125</f>
        <v>63</v>
      </c>
      <c r="Y201" s="1">
        <f>MU!Y178+UMKC!Y129+'S&amp;T'!Y95+UMSL!Y125</f>
        <v>77</v>
      </c>
      <c r="Z201" s="1">
        <f>MU!Z178+UMKC!Z129+'S&amp;T'!Z95+UMSL!Z125</f>
        <v>101</v>
      </c>
      <c r="AA201" s="1">
        <f>MU!AA178+UMKC!AA129+'S&amp;T'!AA95+UMSL!AA125</f>
        <v>112</v>
      </c>
      <c r="AB201" s="1">
        <f>MU!AB178+UMKC!AB129+'S&amp;T'!AB95+UMSL!AB125</f>
        <v>136</v>
      </c>
      <c r="AC201" s="1">
        <f>MU!AC178+UMKC!AC129+'S&amp;T'!AC95+UMSL!AC125</f>
        <v>121</v>
      </c>
      <c r="AD201" s="1">
        <f>MU!AD178+UMKC!AD129+'S&amp;T'!AD95+UMSL!AD125</f>
        <v>164</v>
      </c>
      <c r="AE201" s="1">
        <f>MU!AE178+UMKC!AE129+'S&amp;T'!AE95+UMSL!AE125</f>
        <v>158</v>
      </c>
      <c r="AF201" s="1">
        <f>MU!AF178+UMKC!AF129+'S&amp;T'!AF95+UMSL!AF125</f>
        <v>130</v>
      </c>
      <c r="AG201" s="1">
        <f>MU!AG178+UMKC!AG129+'S&amp;T'!AG95+UMSL!AG125</f>
        <v>138</v>
      </c>
      <c r="AH201" s="1">
        <f>MU!AH178+UMKC!AH129+'S&amp;T'!AH95+UMSL!AH125</f>
        <v>130</v>
      </c>
      <c r="AI201" s="1">
        <f>MU!AI178+UMKC!AI129+'S&amp;T'!AI95+UMSL!AI125</f>
        <v>149</v>
      </c>
      <c r="AJ201" s="1">
        <f>MU!AJ178+UMKC!AJ129+'S&amp;T'!AJ95+UMSL!AJ125</f>
        <v>144</v>
      </c>
      <c r="AK201" s="1">
        <f>MU!AK178+UMKC!AK129+'S&amp;T'!AK95+UMSL!AK125</f>
        <v>117</v>
      </c>
      <c r="AL201" s="1">
        <f>MU!AL178+UMKC!AL129+'S&amp;T'!AL95+UMSL!AL125</f>
        <v>153</v>
      </c>
      <c r="AM201" s="1">
        <f>MU!AM178+UMKC!AM129+'S&amp;T'!AM95+UMSL!AM125</f>
        <v>132</v>
      </c>
      <c r="AN201" s="1">
        <f>MU!AN178+UMKC!AN129+'S&amp;T'!AN95+UMSL!AN125</f>
        <v>146</v>
      </c>
      <c r="AO201" s="1">
        <f>MU!AO178+UMKC!AO129+'S&amp;T'!AO95+UMSL!AO125</f>
        <v>174</v>
      </c>
      <c r="AP201" s="1">
        <f>MU!AP178+UMKC!AP129+'S&amp;T'!AP95+UMSL!AP125</f>
        <v>183</v>
      </c>
      <c r="AQ201" s="1">
        <f>MU!AQ178+UMKC!AQ129+'S&amp;T'!AQ95+UMSL!AQ125</f>
        <v>198</v>
      </c>
      <c r="AR201" s="1">
        <f>MU!AR178+UMKC!AR129+'S&amp;T'!AR95+UMSL!AR125</f>
        <v>190</v>
      </c>
      <c r="AS201" s="1">
        <f>MU!AS178+UMKC!AS129+'S&amp;T'!AS95+UMSL!AS125</f>
        <v>168</v>
      </c>
      <c r="AT201" s="1">
        <f>MU!AT178+UMKC!AT129+'S&amp;T'!AT95+UMSL!AT125</f>
        <v>176</v>
      </c>
      <c r="AU201" s="1">
        <f>MU!AU178+UMKC!AU129+'S&amp;T'!AU95+UMSL!AU125</f>
        <v>153</v>
      </c>
      <c r="AV201" s="1">
        <f>MU!AV178+UMKC!AV129+'S&amp;T'!AV95+UMSL!AV125</f>
        <v>168</v>
      </c>
      <c r="AW201" s="1">
        <f>MU!AW178+UMKC!AW129+'S&amp;T'!AW95+UMSL!AW125</f>
        <v>150</v>
      </c>
      <c r="AX201" s="1">
        <f>MU!AX178+UMKC!AX129+'S&amp;T'!AX95+UMSL!AX125</f>
        <v>144</v>
      </c>
      <c r="AY201" s="1">
        <f>MU!AY178+UMKC!AY129+'S&amp;T'!AY95+UMSL!AY125</f>
        <v>130</v>
      </c>
      <c r="AZ201" s="1">
        <f>MU!AZ178+UMKC!AZ129+'S&amp;T'!AZ95+UMSL!AZ125</f>
        <v>132</v>
      </c>
      <c r="BA201" s="1">
        <f>MU!BA178+UMKC!BA129+'S&amp;T'!BA95+UMSL!BA125</f>
        <v>132</v>
      </c>
      <c r="BB201" s="1">
        <f>MU!BB178+UMKC!BB129+'S&amp;T'!BB95+UMSL!BB125</f>
        <v>105</v>
      </c>
      <c r="BC201" s="1">
        <f>MU!BC178+UMKC!BC129+'S&amp;T'!BC95+UMSL!BC125</f>
        <v>129</v>
      </c>
      <c r="BD201" s="1">
        <f>MU!BD178+UMKC!BD129+'S&amp;T'!BD95+UMSL!BD125</f>
        <v>98</v>
      </c>
      <c r="BE201" s="1">
        <f>MU!BE178+UMKC!BE129+'S&amp;T'!BE95+UMSL!BE125</f>
        <v>99</v>
      </c>
      <c r="BF201" s="1">
        <f>MU!BF178+UMKC!BF129+'S&amp;T'!BF95+UMSL!BF125</f>
        <v>95</v>
      </c>
      <c r="BG201" s="1">
        <f>MU!BG178+UMKC!BG129+'S&amp;T'!BG95+UMSL!BG125</f>
        <v>105</v>
      </c>
      <c r="BH201" s="1">
        <f>MU!BH178+UMKC!BH129+'S&amp;T'!BH95+UMSL!BH125</f>
        <v>97</v>
      </c>
      <c r="BI201" s="1">
        <f>MU!BI178+UMKC!BI129+'S&amp;T'!BI95+UMSL!BI125</f>
        <v>90</v>
      </c>
      <c r="BJ201" s="6"/>
    </row>
    <row r="202" spans="1:62" ht="13.5" customHeight="1" x14ac:dyDescent="0.2">
      <c r="A202" s="5"/>
      <c r="C202" s="1" t="s">
        <v>9</v>
      </c>
      <c r="AJ202" s="1">
        <f>UMSL!AJ126</f>
        <v>0</v>
      </c>
      <c r="AK202" s="1">
        <f>UMSL!AK126</f>
        <v>5</v>
      </c>
      <c r="AL202" s="1">
        <f>UMSL!AL126</f>
        <v>8</v>
      </c>
      <c r="AM202" s="1">
        <f>UMSL!AM126</f>
        <v>11</v>
      </c>
      <c r="AN202" s="1">
        <f>UMSL!AN126</f>
        <v>11</v>
      </c>
      <c r="AO202" s="1">
        <f>UMSL!AO126</f>
        <v>8</v>
      </c>
      <c r="AP202" s="1">
        <f>UMSL!AP126</f>
        <v>12</v>
      </c>
      <c r="AQ202" s="1">
        <f>UMSL!AQ126</f>
        <v>8</v>
      </c>
      <c r="AR202" s="1">
        <f>UMSL!AR126</f>
        <v>9</v>
      </c>
      <c r="AS202" s="1">
        <f>UMSL!AS126</f>
        <v>11</v>
      </c>
      <c r="AX202" s="1">
        <f>UMSL!AX126</f>
        <v>0</v>
      </c>
      <c r="AY202" s="1">
        <f>UMSL!AY126</f>
        <v>0</v>
      </c>
      <c r="AZ202" s="1">
        <f>UMSL!AZ126</f>
        <v>2</v>
      </c>
      <c r="BA202" s="1">
        <f>UMSL!BA126</f>
        <v>1</v>
      </c>
      <c r="BB202" s="1">
        <f>UMSL!BB126</f>
        <v>2</v>
      </c>
      <c r="BC202" s="1">
        <f>UMSL!BC126</f>
        <v>1</v>
      </c>
      <c r="BD202" s="1">
        <f>UMSL!BD126</f>
        <v>5</v>
      </c>
      <c r="BE202" s="1">
        <f>UMSL!BE126</f>
        <v>8</v>
      </c>
      <c r="BF202" s="1">
        <f>UMSL!BF126</f>
        <v>1</v>
      </c>
      <c r="BG202" s="1">
        <f>UMSL!BG126</f>
        <v>7</v>
      </c>
      <c r="BH202" s="1">
        <f>UMSL!BH126</f>
        <v>5</v>
      </c>
      <c r="BI202" s="1">
        <f>UMSL!BI126</f>
        <v>8</v>
      </c>
      <c r="BJ202" s="6"/>
    </row>
    <row r="203" spans="1:62" ht="13.5" customHeight="1" x14ac:dyDescent="0.2">
      <c r="A203" s="5"/>
      <c r="C203" s="1" t="s">
        <v>5</v>
      </c>
      <c r="W203" s="1">
        <f>MU!W179+UMKC!W130+UMSL!W127</f>
        <v>23</v>
      </c>
      <c r="X203" s="1">
        <f>MU!X179+UMKC!X130+UMSL!X127</f>
        <v>18</v>
      </c>
      <c r="Y203" s="1">
        <f>MU!Y179+UMKC!Y130+UMSL!Y127</f>
        <v>23</v>
      </c>
      <c r="Z203" s="1">
        <f>MU!Z179+UMKC!Z130+UMSL!Z127</f>
        <v>27</v>
      </c>
      <c r="AA203" s="1">
        <f>MU!AA179+UMKC!AA130+UMSL!AA127</f>
        <v>29</v>
      </c>
      <c r="AB203" s="1">
        <f>MU!AB179+UMKC!AB130+UMSL!AB127</f>
        <v>28</v>
      </c>
      <c r="AC203" s="1">
        <f>MU!AC179+UMKC!AC130+UMSL!AC127</f>
        <v>33</v>
      </c>
      <c r="AD203" s="1">
        <f>MU!AD179+UMKC!AD130+UMSL!AD127</f>
        <v>34</v>
      </c>
      <c r="AE203" s="1">
        <f>MU!AE179+UMKC!AE130+UMSL!AE127</f>
        <v>32</v>
      </c>
      <c r="AF203" s="1">
        <f>MU!AF179+UMKC!AF130+UMSL!AF127</f>
        <v>32</v>
      </c>
      <c r="AG203" s="1">
        <f>MU!AG179+UMKC!AG130+UMSL!AG127</f>
        <v>24</v>
      </c>
      <c r="AH203" s="1">
        <f>MU!AH179+UMKC!AH130+UMSL!AH127</f>
        <v>20</v>
      </c>
      <c r="AI203" s="1">
        <f>MU!AI179+UMKC!AI130+UMSL!AI127</f>
        <v>19</v>
      </c>
      <c r="AJ203" s="1">
        <f>MU!AJ179+UMKC!AJ130+UMSL!AJ127</f>
        <v>28</v>
      </c>
      <c r="AK203" s="1">
        <f>MU!AK179+UMKC!AK130+UMSL!AK127</f>
        <v>34</v>
      </c>
      <c r="AL203" s="1">
        <f>MU!AL179+UMKC!AL130+UMSL!AL127</f>
        <v>28</v>
      </c>
      <c r="AM203" s="1">
        <f>MU!AM179+UMKC!AM130+UMSL!AM127</f>
        <v>36</v>
      </c>
      <c r="AN203" s="1">
        <f>MU!AN179+UMKC!AN130+UMSL!AN127</f>
        <v>34</v>
      </c>
      <c r="AO203" s="1">
        <f>MU!AO179+UMKC!AO130+UMSL!AO127</f>
        <v>26</v>
      </c>
      <c r="AP203" s="1">
        <f>MU!AP179+UMKC!AP130+UMSL!AP127</f>
        <v>35</v>
      </c>
      <c r="AQ203" s="1">
        <f>MU!AQ179+UMKC!AQ130+UMSL!AQ127</f>
        <v>33</v>
      </c>
      <c r="AR203" s="1">
        <f>MU!AR179+UMKC!AR130+UMSL!AR127</f>
        <v>34</v>
      </c>
      <c r="AS203" s="1">
        <f>MU!AS179+UMKC!AS130+UMSL!AS127</f>
        <v>40</v>
      </c>
      <c r="AT203" s="1">
        <f>MU!AT179+UMKC!AT130+UMSL!AT127</f>
        <v>47</v>
      </c>
      <c r="AU203" s="1">
        <f>MU!AU179+UMKC!AU130+UMSL!AU127</f>
        <v>24</v>
      </c>
      <c r="AV203" s="1">
        <f>MU!AV179+UMKC!AV130+UMSL!AV127</f>
        <v>30</v>
      </c>
      <c r="AW203" s="1">
        <f>MU!AW179+UMKC!AW130+UMSL!AW127</f>
        <v>32</v>
      </c>
      <c r="AX203" s="1">
        <f>MU!AX179+UMKC!AX130+UMSL!AX127</f>
        <v>21</v>
      </c>
      <c r="AY203" s="1">
        <f>MU!AY179+UMKC!AY130+UMSL!AY127</f>
        <v>35</v>
      </c>
      <c r="AZ203" s="1">
        <f>MU!AZ179+UMKC!AZ130+UMSL!AZ127</f>
        <v>25</v>
      </c>
      <c r="BA203" s="1">
        <f>MU!BA179+UMKC!BA130+UMSL!BA127</f>
        <v>35</v>
      </c>
      <c r="BB203" s="1">
        <f>MU!BB179+UMKC!BB130+UMSL!BB127</f>
        <v>26</v>
      </c>
      <c r="BC203" s="1">
        <f>MU!BC179+UMKC!BC130+UMSL!BC127</f>
        <v>30</v>
      </c>
      <c r="BD203" s="1">
        <f>MU!BD179+UMKC!BD130+UMSL!BD127</f>
        <v>21</v>
      </c>
      <c r="BE203" s="1">
        <f>MU!BE179+UMKC!BE130+UMSL!BE127</f>
        <v>35</v>
      </c>
      <c r="BF203" s="1">
        <f>MU!BF179+UMKC!BF130+UMSL!BF127</f>
        <v>50</v>
      </c>
      <c r="BG203" s="1">
        <f>MU!BG179+UMKC!BG130+UMSL!BG127</f>
        <v>41</v>
      </c>
      <c r="BH203" s="1">
        <f>MU!BH179+UMKC!BH130+UMSL!BH127</f>
        <v>28</v>
      </c>
      <c r="BI203" s="1">
        <f>MU!BI179+UMKC!BI130+UMSL!BI127</f>
        <v>30</v>
      </c>
      <c r="BJ203" s="6"/>
    </row>
    <row r="204" spans="1:62" ht="13.5" customHeight="1" x14ac:dyDescent="0.2">
      <c r="A204" s="5"/>
      <c r="C204" s="1" t="s">
        <v>7</v>
      </c>
      <c r="W204" s="1">
        <f>MU!W180</f>
        <v>1</v>
      </c>
      <c r="X204" s="1">
        <f>MU!X180</f>
        <v>1</v>
      </c>
      <c r="Y204" s="1">
        <f>MU!Y180</f>
        <v>3</v>
      </c>
      <c r="Z204" s="1">
        <f>MU!Z180</f>
        <v>3</v>
      </c>
      <c r="AA204" s="1">
        <f>MU!AA180</f>
        <v>4</v>
      </c>
      <c r="AB204" s="1">
        <f>MU!AB180</f>
        <v>2</v>
      </c>
      <c r="AC204" s="1">
        <f>MU!AC180</f>
        <v>6</v>
      </c>
      <c r="AD204" s="1">
        <f>MU!AD180</f>
        <v>3</v>
      </c>
      <c r="AE204" s="1">
        <f>MU!AE180</f>
        <v>1</v>
      </c>
      <c r="AF204" s="1">
        <f>MU!AF180</f>
        <v>5</v>
      </c>
      <c r="AG204" s="1">
        <f>MU!AG180</f>
        <v>5</v>
      </c>
      <c r="AH204" s="1">
        <f>MU!AH180</f>
        <v>2</v>
      </c>
      <c r="AI204" s="1">
        <f>MU!AI180</f>
        <v>4</v>
      </c>
      <c r="AJ204" s="1">
        <f>MU!AJ180</f>
        <v>5</v>
      </c>
      <c r="AK204" s="1">
        <f>MU!AK180</f>
        <v>4</v>
      </c>
      <c r="AL204" s="1">
        <f>MU!AL180</f>
        <v>1</v>
      </c>
      <c r="AM204" s="1">
        <f>MU!AM180</f>
        <v>11</v>
      </c>
      <c r="AN204" s="1">
        <f>MU!AN180</f>
        <v>10</v>
      </c>
      <c r="AO204" s="1">
        <f>MU!AO180</f>
        <v>7</v>
      </c>
      <c r="AP204" s="1">
        <f>MU!AP180</f>
        <v>8</v>
      </c>
      <c r="AQ204" s="1">
        <f>MU!AQ180</f>
        <v>3</v>
      </c>
      <c r="AR204" s="1">
        <f>MU!AR180</f>
        <v>1</v>
      </c>
      <c r="AS204" s="1">
        <f>MU!AS180</f>
        <v>7</v>
      </c>
      <c r="AT204" s="1">
        <f>MU!AT180</f>
        <v>2</v>
      </c>
      <c r="AU204" s="1">
        <f>MU!AU180</f>
        <v>1</v>
      </c>
      <c r="AV204" s="1">
        <f>MU!AV180</f>
        <v>7</v>
      </c>
      <c r="AW204" s="1">
        <f>MU!AW180</f>
        <v>3</v>
      </c>
      <c r="AX204" s="1">
        <f>MU!AX180</f>
        <v>4</v>
      </c>
      <c r="AY204" s="1">
        <f>MU!AY180</f>
        <v>5</v>
      </c>
      <c r="AZ204" s="1">
        <f>MU!AZ180</f>
        <v>4</v>
      </c>
      <c r="BA204" s="1">
        <f>MU!BA180</f>
        <v>5</v>
      </c>
      <c r="BB204" s="1">
        <f>MU!BB180</f>
        <v>7</v>
      </c>
      <c r="BC204" s="1">
        <f>MU!BC180</f>
        <v>6</v>
      </c>
      <c r="BD204" s="1">
        <f>MU!BD180</f>
        <v>4</v>
      </c>
      <c r="BE204" s="1">
        <f>MU!BE180</f>
        <v>2</v>
      </c>
      <c r="BF204" s="1">
        <f>MU!BF180</f>
        <v>1</v>
      </c>
      <c r="BG204" s="1">
        <f>MU!BG180</f>
        <v>2</v>
      </c>
      <c r="BH204" s="1">
        <f>MU!BH180</f>
        <v>4</v>
      </c>
      <c r="BI204" s="1">
        <f>MU!BI180</f>
        <v>3</v>
      </c>
      <c r="BJ204" s="6"/>
    </row>
    <row r="205" spans="1:62" ht="13.5" customHeight="1" x14ac:dyDescent="0.2">
      <c r="A205" s="5"/>
      <c r="W205" s="9">
        <f t="shared" ref="W205:AA205" si="196">SUM(W201:W204)</f>
        <v>92</v>
      </c>
      <c r="X205" s="9">
        <f t="shared" si="196"/>
        <v>82</v>
      </c>
      <c r="Y205" s="9">
        <f t="shared" si="196"/>
        <v>103</v>
      </c>
      <c r="Z205" s="9">
        <f t="shared" si="196"/>
        <v>131</v>
      </c>
      <c r="AA205" s="9">
        <f t="shared" si="196"/>
        <v>145</v>
      </c>
      <c r="AB205" s="9">
        <f t="shared" ref="AB205:AD205" si="197">SUM(AB201:AB204)</f>
        <v>166</v>
      </c>
      <c r="AC205" s="9">
        <f t="shared" si="197"/>
        <v>160</v>
      </c>
      <c r="AD205" s="9">
        <f t="shared" si="197"/>
        <v>201</v>
      </c>
      <c r="AE205" s="9">
        <f t="shared" ref="AE205:AG205" si="198">SUM(AE201:AE204)</f>
        <v>191</v>
      </c>
      <c r="AF205" s="9">
        <f t="shared" si="198"/>
        <v>167</v>
      </c>
      <c r="AG205" s="9">
        <f t="shared" si="198"/>
        <v>167</v>
      </c>
      <c r="AH205" s="9">
        <f t="shared" ref="AH205:AV205" si="199">SUM(AH201:AH204)</f>
        <v>152</v>
      </c>
      <c r="AI205" s="9">
        <f t="shared" si="199"/>
        <v>172</v>
      </c>
      <c r="AJ205" s="9">
        <f t="shared" si="199"/>
        <v>177</v>
      </c>
      <c r="AK205" s="9">
        <f t="shared" si="199"/>
        <v>160</v>
      </c>
      <c r="AL205" s="9">
        <f t="shared" si="199"/>
        <v>190</v>
      </c>
      <c r="AM205" s="9">
        <f t="shared" si="199"/>
        <v>190</v>
      </c>
      <c r="AN205" s="9">
        <f t="shared" si="199"/>
        <v>201</v>
      </c>
      <c r="AO205" s="9">
        <f t="shared" si="199"/>
        <v>215</v>
      </c>
      <c r="AP205" s="9">
        <f t="shared" si="199"/>
        <v>238</v>
      </c>
      <c r="AQ205" s="9">
        <f t="shared" si="199"/>
        <v>242</v>
      </c>
      <c r="AR205" s="9">
        <f t="shared" si="199"/>
        <v>234</v>
      </c>
      <c r="AS205" s="9">
        <f t="shared" si="199"/>
        <v>226</v>
      </c>
      <c r="AT205" s="9">
        <f t="shared" si="199"/>
        <v>225</v>
      </c>
      <c r="AU205" s="9">
        <f t="shared" si="199"/>
        <v>178</v>
      </c>
      <c r="AV205" s="9">
        <f t="shared" si="199"/>
        <v>205</v>
      </c>
      <c r="AW205" s="9">
        <f t="shared" ref="AW205:BB205" si="200">SUM(AW201:AW204)</f>
        <v>185</v>
      </c>
      <c r="AX205" s="9">
        <f t="shared" si="200"/>
        <v>169</v>
      </c>
      <c r="AY205" s="9">
        <f t="shared" si="200"/>
        <v>170</v>
      </c>
      <c r="AZ205" s="9">
        <f t="shared" si="200"/>
        <v>163</v>
      </c>
      <c r="BA205" s="9">
        <f t="shared" si="200"/>
        <v>173</v>
      </c>
      <c r="BB205" s="9">
        <f t="shared" si="200"/>
        <v>140</v>
      </c>
      <c r="BC205" s="9">
        <f t="shared" ref="BC205" si="201">SUM(BC201:BC204)</f>
        <v>166</v>
      </c>
      <c r="BD205" s="9">
        <f t="shared" ref="BD205:BE205" si="202">SUM(BD201:BD204)</f>
        <v>128</v>
      </c>
      <c r="BE205" s="9">
        <f t="shared" si="202"/>
        <v>144</v>
      </c>
      <c r="BF205" s="9">
        <f>SUM(BF200:BF204)</f>
        <v>147</v>
      </c>
      <c r="BG205" s="9">
        <f>SUM(BG200:BG204)</f>
        <v>169</v>
      </c>
      <c r="BH205" s="9">
        <f>SUM(BH200:BH204)</f>
        <v>145</v>
      </c>
      <c r="BI205" s="9">
        <f>SUM(BI200:BI204)</f>
        <v>141</v>
      </c>
      <c r="BJ205" s="6"/>
    </row>
    <row r="206" spans="1:62" ht="13.5" customHeight="1" x14ac:dyDescent="0.2">
      <c r="A206" s="5"/>
      <c r="BJ206" s="6"/>
    </row>
    <row r="207" spans="1:62" ht="13.5" customHeight="1" x14ac:dyDescent="0.2">
      <c r="A207" s="5"/>
      <c r="B207" s="22" t="s">
        <v>29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6"/>
    </row>
    <row r="208" spans="1:62" ht="13.5" customHeight="1" x14ac:dyDescent="0.2">
      <c r="A208" s="5"/>
      <c r="B208" s="8" t="s">
        <v>72</v>
      </c>
      <c r="BJ208" s="6"/>
    </row>
    <row r="209" spans="1:62" ht="13.5" customHeight="1" x14ac:dyDescent="0.2">
      <c r="A209" s="5"/>
      <c r="B209" s="8"/>
      <c r="C209" s="1" t="s">
        <v>10</v>
      </c>
      <c r="AQ209" s="1">
        <f t="shared" ref="AQ209:AV209" si="203">AQ57</f>
        <v>1</v>
      </c>
      <c r="AR209" s="1">
        <f t="shared" si="203"/>
        <v>3</v>
      </c>
      <c r="AS209" s="1">
        <f t="shared" si="203"/>
        <v>2</v>
      </c>
      <c r="AT209" s="1">
        <f t="shared" si="203"/>
        <v>1</v>
      </c>
      <c r="AU209" s="1">
        <f t="shared" si="203"/>
        <v>4</v>
      </c>
      <c r="AV209" s="1">
        <f t="shared" si="203"/>
        <v>2</v>
      </c>
      <c r="AW209" s="1">
        <f>AW30+AW35+AW57+AW107+AW114+AW123</f>
        <v>2</v>
      </c>
      <c r="AX209" s="1">
        <f>AX30+AX35+AX57+AX107+AX114+AX123</f>
        <v>23</v>
      </c>
      <c r="AY209" s="1">
        <f>AY30+AY35+AY57+AY107+AY114+AY123+AY152+AY171</f>
        <v>55</v>
      </c>
      <c r="AZ209" s="1">
        <f>AZ30+AZ35+AZ42+AZ57+AZ107+AZ114+AZ123+AZ152+AZ171</f>
        <v>44</v>
      </c>
      <c r="BA209" s="1">
        <f>BA30+BA35+BA42+BA57+BA65+BA107+BA114+BA123+BA152+BA171</f>
        <v>56</v>
      </c>
      <c r="BB209" s="1">
        <f>BB30+BB35+BB42+BB57+BB65+BB91+BB107+BB114+BB123+BB152+BB171</f>
        <v>66</v>
      </c>
      <c r="BC209" s="1">
        <f>BC11+BC19+BC30+BC35+BC42+BC57+BC65+BC91+BC107+BC114+BC123+BC152+BC171+BC178+BC193</f>
        <v>1869</v>
      </c>
      <c r="BD209" s="1">
        <f>BD11+BD19+BD30+BD35+BD42+BD57+BD65+BD91+BD107+BD114+BD123+BD152+BD171+BD178+BD193</f>
        <v>1538</v>
      </c>
      <c r="BE209" s="1">
        <f>BE11+BE19+BE30+BE35+BE42+BE57+BE65+BE91+BE107+BE114+BE123+BE131+BE138+BE152+BE171+BE178+BE193</f>
        <v>1370</v>
      </c>
      <c r="BF209" s="1">
        <f>BF11+BF19+BF30+BF35+BF42+BF49+BF57+BF65+BF91+BF107+BF114+BF123+BF131+BF138+BF145+BF152+BF171+BF178+BF185+BF193+BF200</f>
        <v>1662</v>
      </c>
      <c r="BG209" s="1">
        <f>BG11+BG19+BG30+BG35+BG42+BG49+BG57+BG65+BG78+BG91+BG107+BG114+BG123+BG131+BG138+BG145+BG152+BG171+BG178+BG185+BG193+BG200</f>
        <v>2232</v>
      </c>
      <c r="BH209" s="1">
        <f>BH11+BH19+BH30+BH35+BH42+BH49+BH57+BH65+BH78+BH91+BH107+BH114+BH123+BH131+BH138+BH145+BH152+BH171+BH178+BH185+BH193+BH200</f>
        <v>2698</v>
      </c>
      <c r="BI209" s="1">
        <f>BI11+BI19+BI26+BI30+BI35+BI42+BI49+BI57+BI65+BI78+BI91+BI107+BI114+BI123+BI131+BI138+BI145+BI152+BI171+BI178+BI185+BI193+BI200</f>
        <v>2792</v>
      </c>
      <c r="BJ209" s="6"/>
    </row>
    <row r="210" spans="1:62" ht="13.5" customHeight="1" x14ac:dyDescent="0.2">
      <c r="A210" s="5"/>
      <c r="C210" s="1" t="s">
        <v>0</v>
      </c>
      <c r="D210" s="1">
        <f>MU!D186+UMKC!D136+'S&amp;T'!D101+UMSL!D133</f>
        <v>4471</v>
      </c>
      <c r="E210" s="1">
        <f>MU!E186+UMKC!E136+'S&amp;T'!E101+UMSL!E133</f>
        <v>5392</v>
      </c>
      <c r="F210" s="1">
        <f>MU!F186+UMKC!F136+'S&amp;T'!F101+UMSL!F133</f>
        <v>5768</v>
      </c>
      <c r="G210" s="1">
        <f>MU!G186+UMKC!G136+'S&amp;T'!G101+UMSL!G133</f>
        <v>6195</v>
      </c>
      <c r="H210" s="1">
        <f>MU!H186+UMKC!H136+'S&amp;T'!H101+UMSL!H133</f>
        <v>6501</v>
      </c>
      <c r="I210" s="1">
        <f>MU!I186+UMKC!I136+'S&amp;T'!I101+UMSL!I133</f>
        <v>6787</v>
      </c>
      <c r="J210" s="1">
        <f>MU!J186+UMKC!J136+'S&amp;T'!J101+UMSL!J133</f>
        <v>7003</v>
      </c>
      <c r="K210" s="1">
        <f>MU!K186+UMKC!K136+'S&amp;T'!K101+UMSL!K133</f>
        <v>6777</v>
      </c>
      <c r="L210" s="1">
        <f>MU!L186+UMKC!L136+'S&amp;T'!L101+UMSL!L133</f>
        <v>6800</v>
      </c>
      <c r="M210" s="1">
        <f>MU!M186+UMKC!M136+'S&amp;T'!M101+UMSL!M133</f>
        <v>6551</v>
      </c>
      <c r="N210" s="1">
        <f>MU!N186+UMKC!N136+'S&amp;T'!N101+UMSL!N133</f>
        <v>6572</v>
      </c>
      <c r="O210" s="1">
        <f>MU!O186+UMKC!O136+'S&amp;T'!O101+UMSL!O133</f>
        <v>6513</v>
      </c>
      <c r="P210" s="1">
        <f>MU!P186+UMKC!P136+'S&amp;T'!P101+UMSL!P133</f>
        <v>6367</v>
      </c>
      <c r="Q210" s="1">
        <f>MU!Q186+UMKC!Q136+'S&amp;T'!Q101+UMSL!Q133</f>
        <v>6437</v>
      </c>
      <c r="R210" s="1">
        <f>MU!R186+UMKC!R136+'S&amp;T'!R101+UMSL!R133</f>
        <v>6671</v>
      </c>
      <c r="S210" s="1">
        <f>MU!S186+UMKC!S136+'S&amp;T'!S101+UMSL!S133</f>
        <v>6900</v>
      </c>
      <c r="T210" s="1">
        <f>MU!T186+UMKC!T136+'S&amp;T'!T101+UMSL!T133</f>
        <v>7034</v>
      </c>
      <c r="U210" s="1">
        <f>MU!U186+UMKC!U136+'S&amp;T'!U101+UMSL!U133</f>
        <v>7138</v>
      </c>
      <c r="V210" s="1">
        <f>MU!V186+UMKC!V136+'S&amp;T'!V101+UMSL!V133</f>
        <v>7016</v>
      </c>
      <c r="W210" s="1">
        <f t="shared" ref="W210:AB210" si="204">W12+W20+W31+W36+W43+W50+W58+W66+W73+W79+W92+W98+W103+W108+W115+W124+W132+W139+W146+W153+W160+W165+W172+W179+W186+W194+W201</f>
        <v>6890</v>
      </c>
      <c r="X210" s="1">
        <f t="shared" si="204"/>
        <v>6735</v>
      </c>
      <c r="Y210" s="1">
        <f t="shared" si="204"/>
        <v>6954</v>
      </c>
      <c r="Z210" s="1">
        <f t="shared" si="204"/>
        <v>6827</v>
      </c>
      <c r="AA210" s="1">
        <f t="shared" si="204"/>
        <v>6929</v>
      </c>
      <c r="AB210" s="1">
        <f t="shared" si="204"/>
        <v>7142</v>
      </c>
      <c r="AC210" s="1">
        <f t="shared" ref="AC210:AK210" si="205">AC12+AC20+AC31+AC36+AC43+AC50+AC58+AC66+AC73+AC79+AC92+AC98+AC108+AC115+AC124+AC132+AC139+AC146+AC153+AC160+AC165+AC172+AC179+AC186+AC194+AC201</f>
        <v>7433</v>
      </c>
      <c r="AD210" s="1">
        <f t="shared" si="205"/>
        <v>7310</v>
      </c>
      <c r="AE210" s="1">
        <f t="shared" si="205"/>
        <v>6899</v>
      </c>
      <c r="AF210" s="1">
        <f t="shared" si="205"/>
        <v>6511</v>
      </c>
      <c r="AG210" s="1">
        <f t="shared" si="205"/>
        <v>6708</v>
      </c>
      <c r="AH210" s="1">
        <f t="shared" si="205"/>
        <v>6798</v>
      </c>
      <c r="AI210" s="1">
        <f t="shared" si="205"/>
        <v>7294</v>
      </c>
      <c r="AJ210" s="1">
        <f t="shared" si="205"/>
        <v>7325</v>
      </c>
      <c r="AK210" s="1">
        <f t="shared" si="205"/>
        <v>7259</v>
      </c>
      <c r="AL210" s="1">
        <f t="shared" ref="AL210:AS210" si="206">AL12+AL20+AL27+AL31+AL36+AL43+AL50+AL58+AL66+AL73+AL79+AL92+AL98+AL108+AL115+AL124+AL132+AL139+AL146+AL153+AL160+AL165+AL172+AL179+AL186+AL194+AL201</f>
        <v>7611</v>
      </c>
      <c r="AM210" s="1">
        <f t="shared" si="206"/>
        <v>7579</v>
      </c>
      <c r="AN210" s="1">
        <f t="shared" si="206"/>
        <v>8090</v>
      </c>
      <c r="AO210" s="1">
        <f t="shared" si="206"/>
        <v>8285</v>
      </c>
      <c r="AP210" s="1">
        <f t="shared" si="206"/>
        <v>8535</v>
      </c>
      <c r="AQ210" s="1">
        <f t="shared" si="206"/>
        <v>9037</v>
      </c>
      <c r="AR210" s="1">
        <f t="shared" si="206"/>
        <v>8994</v>
      </c>
      <c r="AS210" s="1">
        <f t="shared" si="206"/>
        <v>9289</v>
      </c>
      <c r="AT210" s="1">
        <f>AT12+AT20+AT27+AT31+AT36+AT43+AT50+AT58+AT66+AT73+AT79+AT85+AT92+AT98+AT108+AT115+AT124+AT132+AT139+AT146+AT153+AT160+AT165+AT172+AT179+AT186+AT194+AT201</f>
        <v>9604</v>
      </c>
      <c r="AU210" s="1">
        <f>AU12+AU20+AU27+AU31+AU36+AU43+AU50+AU58+AU66+AU73+AU79+AU85+AU92+AU98+AU108+AU115+AU124+AU132+AU139+AU146+AU153+AU160+AU165+AU172+AU179+AU186+AU194+AU201</f>
        <v>9699</v>
      </c>
      <c r="AV210" s="1">
        <f>AV12+AV20+AV27+AV31+AV36+AV43+AV50+AV58+AV66+AV73+AV79+AV85+AV92+AV98+AV108+AV115+AV124+AV132+AV139+AV146+AV153+AV160+AV165+AV172+AV179+AV186+AV194+AV201</f>
        <v>10317</v>
      </c>
      <c r="AW210" s="1">
        <f>AW12+AW20+AW27+AW31+AW36+AW43+AW50+AW58+AW66+AW73+AW79+AW85+AW92+AW98+AW108+AW115+AW124+AW132+AW139+AW146+AW153+AW160+AW165+AW172+AW179+AW186+AW194+AW201</f>
        <v>10543</v>
      </c>
      <c r="AX210" s="1">
        <f>AX12+AX20+AX27+AX31+AX36+AX43+AX50+AX58+AX66+AX73+AX79+AX85+AX92+AX98+AX108+AX115+AX124+AX132+AX139+AX146+AX153+AX160+AX165+AX172+AX179+AX186+AX194+AX201</f>
        <v>10733</v>
      </c>
      <c r="AY210" s="1">
        <f>AY12+AY20+AY27+AY31+AY36+AY43+AY50+AY58+AY66+AY73+AY79+AY85+AY92+AY98+AY108+AY115+AY121+AY124+AY132+AY139+AY146+AY153+AY160+AY165+AY172+AY179+AY186+AY194+AY201</f>
        <v>11360</v>
      </c>
      <c r="AZ210" s="1">
        <f>AZ12+AZ20+AZ27+AZ31+AZ36+AZ43+AZ50+AZ58+AZ66+AZ73+AZ79+AZ85+AZ92+AZ98+AZ108+AZ115+AZ121+AZ124+AZ132+AZ139+AZ146+AZ153+AZ160+AZ165+AZ172+AZ179+AZ186+AZ194+AZ201</f>
        <v>11654</v>
      </c>
      <c r="BA210" s="1">
        <f>BA12+BA20+BA27+BA31+BA36+BA43+BA50+BA58+BA66+BA73+BA79+BA85+BA92+BA98+BA108+BA115+BA121+BA124+BA132+BA139+BA146+BA153+BA160+BA165+BA172+BA179+BA186+BA194+BA201</f>
        <v>11546</v>
      </c>
      <c r="BB210" s="1">
        <f>BB12+BB20+BB27+BB31+BB36+BB43+BB50+BB58+BB66+BB73+BB79+BB92+BB98+BB108+BB115+BB121+BB124+BB132+BB139+BB146+BB153+BB160+BB165+BB172+BB179+BB186+BB194+BB201</f>
        <v>11669</v>
      </c>
      <c r="BC210" s="1">
        <f>BC12+BC20+BC27+BC31+BC36+BC43+BC50+BC58+BC66+BC73+BC79+BC92+BC98+BC108+BC115+BC121+BC124+BC132+BC139+BC146+BC153+BC160+BC165+BC172+BC179+BC186+BC194+BC201</f>
        <v>11401</v>
      </c>
      <c r="BD210" s="1">
        <f>BD12+BD20+BD27+BD31+BD36+BD43+BD50+BD58+BD66+BD73+BD79+BD92+BD98+BD108+BD115+BD121+BD124+BD132+BD139+BD146+BD153+BD160+BD165+BD172+BD179+BD186+BD194+BD201</f>
        <v>10855</v>
      </c>
      <c r="BE210" s="1">
        <f>BE12+BE20+BE27+BE31+BE36+BE43+BE50+BE58+BE66+BE73+BE79+BE85+BE92+BE98+BE108+BE115+BE124+BE132+BE139+BE146+BE153+BE160+BE165+BE172+BE179+BE186+BE194+BE201</f>
        <v>10238</v>
      </c>
      <c r="BF210" s="1">
        <f>BF12+BF20+BF27+BF31+BF36+BF43+BF50+BF58+BF66+BF73+BF79+BF92+BF98+BF108+BF115+BF124+BF132+BF139+BF146+BF153+BF165+BF172+BF179+BF186+BF194+BF201</f>
        <v>9826</v>
      </c>
      <c r="BG210" s="1">
        <f>BG12+BG20+BG27+BG31+BG36+BG43+BG50+BG58+BG66+BG73+BG79+BG92+BG98+BG108+BG115+BG124+BG132+BG139+BG146+BG153+BG165+BG172+BG179+BG186+BG194+BG201</f>
        <v>10276</v>
      </c>
      <c r="BH210" s="1">
        <f>BH12+BH20+BH27+BH31+BH36+BH43+BH50+BH58+BH66+BH73+BH79+BH92+BH98+BH108+BH115+BH124+BH132+BH139+BH146+BH153+BH165+BH172+BH179+BH186+BH194+BH201</f>
        <v>10295</v>
      </c>
      <c r="BI210" s="1">
        <f>BI12+BI20+BI27+BI31+BI36+BI43+BI50+BI58+BI66+BI73+BI79+BI92+BI98+BI108+BI115+BI124+BI132+BI139+BI146+BI153+BI165+BI172+BI179+BI186+BI194+BI201</f>
        <v>10315</v>
      </c>
      <c r="BJ210" s="6"/>
    </row>
    <row r="211" spans="1:62" ht="13.5" customHeight="1" x14ac:dyDescent="0.2">
      <c r="A211" s="5"/>
      <c r="C211" s="1" t="s">
        <v>9</v>
      </c>
      <c r="J211" s="1">
        <f>UMKC!J137</f>
        <v>21</v>
      </c>
      <c r="K211" s="1">
        <f>UMKC!K137</f>
        <v>19</v>
      </c>
      <c r="L211" s="1">
        <f>UMKC!L137</f>
        <v>29</v>
      </c>
      <c r="M211" s="1">
        <f>UMKC!M137</f>
        <v>22</v>
      </c>
      <c r="N211" s="1">
        <f>UMKC!N137</f>
        <v>29</v>
      </c>
      <c r="O211" s="1">
        <f>UMKC!O137</f>
        <v>27</v>
      </c>
      <c r="P211" s="1">
        <f>UMKC!P137</f>
        <v>29</v>
      </c>
      <c r="Q211" s="1">
        <f>UMKC!Q137</f>
        <v>15</v>
      </c>
      <c r="R211" s="1">
        <f>UMKC!R137</f>
        <v>23</v>
      </c>
      <c r="S211" s="1">
        <f>UMKC!S137</f>
        <v>16</v>
      </c>
      <c r="T211" s="1">
        <f>UMKC!T137</f>
        <v>18</v>
      </c>
      <c r="U211" s="1">
        <f>UMKC!U137</f>
        <v>17</v>
      </c>
      <c r="V211" s="1">
        <f>UMKC!V137</f>
        <v>14</v>
      </c>
      <c r="W211" s="1">
        <f t="shared" ref="W211:AE211" si="207">W187+W195</f>
        <v>14</v>
      </c>
      <c r="X211" s="1">
        <f t="shared" si="207"/>
        <v>18</v>
      </c>
      <c r="Y211" s="1">
        <f t="shared" si="207"/>
        <v>20</v>
      </c>
      <c r="Z211" s="1">
        <f t="shared" si="207"/>
        <v>21</v>
      </c>
      <c r="AA211" s="1">
        <f t="shared" si="207"/>
        <v>20</v>
      </c>
      <c r="AB211" s="1">
        <f t="shared" si="207"/>
        <v>16</v>
      </c>
      <c r="AC211" s="1">
        <f t="shared" si="207"/>
        <v>18</v>
      </c>
      <c r="AD211" s="1">
        <f t="shared" si="207"/>
        <v>26</v>
      </c>
      <c r="AE211" s="1">
        <f t="shared" si="207"/>
        <v>25</v>
      </c>
      <c r="AF211" s="1">
        <f>AF109+AF154+AF187+AF195</f>
        <v>21</v>
      </c>
      <c r="AG211" s="1">
        <f>AG32+AG109+AG125+AG154+AG166+AG187+AG195</f>
        <v>30</v>
      </c>
      <c r="AH211" s="1">
        <f>AH32+AH109+AH125+AH154+AH166+AH187+AH195</f>
        <v>41</v>
      </c>
      <c r="AI211" s="1">
        <f>AI32+AI109+AI125+AI154+AI166+AI187+AI195</f>
        <v>44</v>
      </c>
      <c r="AJ211" s="1">
        <f>AJ32+AJ109+AJ125+AJ154+AJ166+AJ187+AJ195+AJ202</f>
        <v>59</v>
      </c>
      <c r="AK211" s="1">
        <f>AK32+AK59+AK67+AK109+AK125+AK154+AK166+AK187+AK195+AK202</f>
        <v>75</v>
      </c>
      <c r="AL211" s="1">
        <f>AL32+AL59+AL67+AL86+AL109+AL125+AL154+AL166+AL187+AL195+AL202</f>
        <v>130</v>
      </c>
      <c r="AM211" s="1">
        <f>AM21+AM32+AM44+AM59+AM67+AM86+AM93+AM109+AM125+AM154+AM166+AM173+AM180+AM187+AM195+AM202</f>
        <v>222</v>
      </c>
      <c r="AN211" s="1">
        <f>AN21+AN32+AN44+AN51+AN59+AN67+AN86+AN93+AN109+AN125+AN154+AN166+AN173+AN180+AN187+AN195+AN202</f>
        <v>202</v>
      </c>
      <c r="AO211" s="1">
        <f>AO21+AO32+AO44+AO51+AO59+AO67+AO80+AO86+AO93+AO109+AO125+AO154+AO166+AO173+AO180+AO187+AO195+AO202</f>
        <v>257</v>
      </c>
      <c r="AP211" s="1">
        <f>AP21+AP32+AP44+AP51+AP59+AP67+AP80+AP86+AP93+AP109+AP125+AP154+AP166+AP173+AP180+AP187+AP195+AP202</f>
        <v>259</v>
      </c>
      <c r="AQ211" s="1">
        <f>AQ21+AQ32+AQ44+AQ51+AQ59+AQ67+AQ80+AQ86+AQ93+AQ109+AQ116+AQ125+AQ154+AQ166+AQ173+AQ180+AQ187+AQ195+AQ202</f>
        <v>293</v>
      </c>
      <c r="AR211" s="1">
        <f>AR21+AR32+AR44+AR51+AR59+AR67+AR80+AR86+AR93+AR109+AR116+AR125+AR154+AR166+AR173+AR180+AR187+AR195+AR202</f>
        <v>321</v>
      </c>
      <c r="AS211" s="1">
        <f>AS21+AS32+AS44+AS51+AS59+AS67+AS80+AS86+AS93+AS109+AS116+AS125+AS154+AS166+AS173+AS180+AS187+AS195+AS202</f>
        <v>438</v>
      </c>
      <c r="AT211" s="1">
        <f>AT21+AT32+AT44+AT51+AT59+AT67+AT80+AT86+AT93+AT109+AT116+AT125+AT154+AT166+AT173+AT180+AT187+AT195</f>
        <v>520</v>
      </c>
      <c r="AU211" s="1">
        <f>AU21+AU32+AU44+AU51+AU59+AU67+AU80+AU86+AU93+AU109+AU116+AU125+AU147+AU154+AU166+AU173+AU180+AU187+AU195</f>
        <v>539</v>
      </c>
      <c r="AV211" s="1">
        <f>AV21+AV32+AV44+AV51+AV59+AV67+AV80+AV86+AV93+AV109+AV116+AV125+AV140+AV147+AV154+AV166+AV173+AV180+AV187+AV195</f>
        <v>623</v>
      </c>
      <c r="AW211" s="1">
        <f>AW21+AW32+AW37+AW44+AW51+AW59+AW67+AW80+AW86+AW93+AW109+AW116+AW125+AW140+AW147+AW154+AW166+AW173+AW180+AW187+AW195</f>
        <v>781</v>
      </c>
      <c r="AX211" s="1">
        <f>AX21+AX32+AX37+AX44+AX51+AX59+AX67+AX80+AX86+AX93+AX109+AX116+AX125+AX140+AX147+AX154+AX166+AX173+AX180+AX187+AX195+AX202</f>
        <v>740</v>
      </c>
      <c r="AY211" s="1">
        <f>AY21+AY32+AY37+AY44+AY51+AY59+AY67+AY80+AY86+AY93+AY109+AY116+AY125+AY140+AY147+AY154+AY166+AY173+AY180+AY187+AY195+AY202</f>
        <v>780</v>
      </c>
      <c r="AZ211" s="1">
        <f>AZ21+AZ32+AZ37+AZ44+AZ51+AZ59+AZ67+AZ80+AZ86+AZ93+AZ109+AZ116+AZ125+AZ140+AZ147+AZ154+AZ166+AZ173+AZ180+AZ187+AZ195+AZ202</f>
        <v>839</v>
      </c>
      <c r="BA211" s="1">
        <f>BA21+BA32+BA37+BA44+BA51+BA59+BA67+BA80+BA86+BA93+BA109+BA116+BA125+BA140+BA147+BA154+BA166+BA173+BA180+BA187+BA195+BA202</f>
        <v>869</v>
      </c>
      <c r="BB211" s="1">
        <f>BB21+BB32+BB37+BB44+BB51+BB59+BB67+BB80+BB86+BB93+BB109+BB116+BB125+BB140+BB147+BB154+BB161+BB166+BB173+BB180+BB187+BB195+BB202</f>
        <v>1047</v>
      </c>
      <c r="BC211" s="1">
        <f>BC21+BC32+BC37+BC44+BC51+BC59+BC67+BC80+BC86+BC93+BC109+BC116+BC125+BC140+BC147+BC154+BC161+BC166+BC173+BC180+BC187+BC195+BC202</f>
        <v>1026</v>
      </c>
      <c r="BD211" s="1">
        <f>BD21+BD32+BD37+BD44+BD51+BD59+BD67+BD80+BD86+BD93+BD109+BD116+BD125+BD140+BD147+BD154+BD161+BD166+BD173+BD180+BD187+BD195+BD202</f>
        <v>926</v>
      </c>
      <c r="BE211" s="1">
        <f>BE13+BE21+BE32+BE37+BE44+BE51+BE59+BE67+BE80+BE86+BE93+BE109+BE116+BE125+BE140+BE147+BE154+BE161+BE166+BE173+BE180+BE187+BE195+BE202</f>
        <v>1017</v>
      </c>
      <c r="BF211" s="1">
        <f>BF13+BF21+BF32+BF37+BF44+BF51+BF59+BF67+BF80+BF86+BF93+BF109+BF116+BF125+BF147+BF154+BF161+BF166+BF173+BF180+BF187+BF195+BF202</f>
        <v>1046</v>
      </c>
      <c r="BG211" s="1">
        <f>BG13+BG21+BG32+BG37+BG44+BG51+BG59+BG67+BG80+BG86+BG93+BG109+BG116+BG125+BG133+BG147+BG154+BG161+BG166+BG173+BG180+BG187+BG195+BG202</f>
        <v>1096</v>
      </c>
      <c r="BH211" s="1">
        <f>BH13+BH21+BH32+BH37+BH44+BH51+BH59+BH67+BH80+BH86+BH93+BH109+BH116+BH125+BH133+BH147+BH154+BH161+BH166+BH173+BH180+BH187+BH195+BH202</f>
        <v>1118</v>
      </c>
      <c r="BI211" s="1">
        <f>BI13+BI21+BI32+BI37+BI44+BI51+BI59+BI67+BI80+BI86+BI93+BI109+BI116+BI125+BI133+BI147+BI154+BI161+BI166+BI173+BI180+BI187+BI195+BI202</f>
        <v>1270</v>
      </c>
      <c r="BJ211" s="6"/>
    </row>
    <row r="212" spans="1:62" ht="13.5" hidden="1" customHeight="1" x14ac:dyDescent="0.2">
      <c r="A212" s="5"/>
      <c r="C212" s="1" t="s">
        <v>44</v>
      </c>
      <c r="K212" s="1">
        <f>'S&amp;T'!K103</f>
        <v>3</v>
      </c>
      <c r="L212" s="1">
        <f>'S&amp;T'!L103</f>
        <v>5</v>
      </c>
      <c r="M212" s="1">
        <f>'S&amp;T'!M103</f>
        <v>7</v>
      </c>
      <c r="N212" s="1">
        <f>'S&amp;T'!N103</f>
        <v>5</v>
      </c>
      <c r="O212" s="1">
        <f>'S&amp;T'!O103</f>
        <v>3</v>
      </c>
      <c r="P212" s="1">
        <f>'S&amp;T'!P103</f>
        <v>6</v>
      </c>
      <c r="Q212" s="1">
        <f>'S&amp;T'!Q103</f>
        <v>2</v>
      </c>
      <c r="R212" s="1">
        <f>'S&amp;T'!R103</f>
        <v>2</v>
      </c>
      <c r="S212" s="1">
        <f>'S&amp;T'!S103</f>
        <v>1</v>
      </c>
      <c r="T212" s="1">
        <f>'S&amp;T'!T103</f>
        <v>3</v>
      </c>
      <c r="U212" s="1">
        <f>'S&amp;T'!U103</f>
        <v>5</v>
      </c>
      <c r="V212" s="1">
        <f>'S&amp;T'!V103</f>
        <v>3</v>
      </c>
      <c r="W212" s="1">
        <f t="shared" ref="W212:AB212" si="208">W60+W68</f>
        <v>0</v>
      </c>
      <c r="X212" s="1">
        <f t="shared" si="208"/>
        <v>0</v>
      </c>
      <c r="Y212" s="1">
        <f t="shared" si="208"/>
        <v>0</v>
      </c>
      <c r="Z212" s="1">
        <f t="shared" si="208"/>
        <v>1</v>
      </c>
      <c r="AA212" s="1">
        <f t="shared" si="208"/>
        <v>0</v>
      </c>
      <c r="AB212" s="1">
        <f t="shared" si="208"/>
        <v>0</v>
      </c>
      <c r="BJ212" s="6"/>
    </row>
    <row r="213" spans="1:62" ht="13.5" customHeight="1" x14ac:dyDescent="0.2">
      <c r="A213" s="5"/>
      <c r="C213" s="1" t="s">
        <v>5</v>
      </c>
      <c r="D213" s="1">
        <f>MU!D188+UMKC!D138+'S&amp;T'!D104</f>
        <v>2007</v>
      </c>
      <c r="E213" s="1">
        <f>MU!E188+UMKC!E138+'S&amp;T'!E104+UMSL!E135</f>
        <v>2161</v>
      </c>
      <c r="F213" s="1">
        <f>MU!F188+UMKC!F138+'S&amp;T'!F104+UMSL!F135</f>
        <v>2401</v>
      </c>
      <c r="G213" s="1">
        <f>MU!G188+UMKC!G138+'S&amp;T'!G104+UMSL!G135</f>
        <v>2628</v>
      </c>
      <c r="H213" s="1">
        <f>MU!H188+UMKC!H138+'S&amp;T'!H104+UMSL!H135</f>
        <v>2723</v>
      </c>
      <c r="I213" s="1">
        <f>MU!I188+UMKC!I138+'S&amp;T'!I104+UMSL!I135</f>
        <v>2492</v>
      </c>
      <c r="J213" s="1">
        <f>MU!J188+UMKC!J138+'S&amp;T'!J104+UMSL!J135</f>
        <v>2525</v>
      </c>
      <c r="K213" s="1">
        <f>MU!K188+UMKC!K138+'S&amp;T'!K104+UMSL!K135</f>
        <v>2377</v>
      </c>
      <c r="L213" s="1">
        <f>MU!L188+UMKC!L138+'S&amp;T'!L104+UMSL!L135</f>
        <v>2334</v>
      </c>
      <c r="M213" s="1">
        <f>MU!M188+UMKC!M138+'S&amp;T'!M104+UMSL!M135</f>
        <v>2461</v>
      </c>
      <c r="N213" s="1">
        <f>MU!N188+UMKC!N138+'S&amp;T'!N104+UMSL!N135</f>
        <v>2411</v>
      </c>
      <c r="O213" s="1">
        <f>MU!O188+UMKC!O138+'S&amp;T'!O104+UMSL!O135</f>
        <v>2308</v>
      </c>
      <c r="P213" s="1">
        <f>MU!P188+UMKC!P138+'S&amp;T'!P104+UMSL!P135</f>
        <v>2236</v>
      </c>
      <c r="Q213" s="1">
        <f>MU!Q188+UMKC!Q138+'S&amp;T'!Q104+UMSL!Q135</f>
        <v>2196</v>
      </c>
      <c r="R213" s="1">
        <f>MU!R188+UMKC!R138+'S&amp;T'!R104+UMSL!R135</f>
        <v>2304</v>
      </c>
      <c r="S213" s="1">
        <f>MU!S188+UMKC!S138+'S&amp;T'!S104+UMSL!S135</f>
        <v>2324</v>
      </c>
      <c r="T213" s="1">
        <f>MU!T188+UMKC!T138+'S&amp;T'!T104+UMSL!T135</f>
        <v>2101</v>
      </c>
      <c r="U213" s="1">
        <f>MU!U188+UMKC!U138+'S&amp;T'!U104+UMSL!U135</f>
        <v>2232</v>
      </c>
      <c r="V213" s="1">
        <f>MU!V188+UMKC!V138+'S&amp;T'!V104+UMSL!V135</f>
        <v>2115</v>
      </c>
      <c r="W213" s="1">
        <f>W14+W22+W38+W45+W52+W61+W69+W74+W81+W87+W94+W104+W110+W117+W134+W141+W148+W155+W162+W167+W174+W181+W188+W196+W203</f>
        <v>2075</v>
      </c>
      <c r="X213" s="1">
        <f>X14+X22+X38+X45+X52+X61+X69+X74+X81+X87+X94+X104+X110+X117+X134+X141+X148+X155+X162+X167+X174+X181+X188+X196+X203</f>
        <v>2221</v>
      </c>
      <c r="Y213" s="1">
        <f t="shared" ref="Y213:AI213" si="209">Y14+Y22+Y38+Y45+Y52+Y61+Y69+Y74+Y81+Y87+Y94+Y104+Y110+Y117+Y126+Y134+Y141+Y148+Y155+Y162+Y167+Y174+Y181+Y188+Y196+Y203</f>
        <v>2380</v>
      </c>
      <c r="Z213" s="1">
        <f t="shared" si="209"/>
        <v>2363</v>
      </c>
      <c r="AA213" s="1">
        <f t="shared" si="209"/>
        <v>2525</v>
      </c>
      <c r="AB213" s="1">
        <f t="shared" si="209"/>
        <v>2649</v>
      </c>
      <c r="AC213" s="1">
        <f t="shared" si="209"/>
        <v>2595</v>
      </c>
      <c r="AD213" s="1">
        <f t="shared" si="209"/>
        <v>2657</v>
      </c>
      <c r="AE213" s="1">
        <f t="shared" si="209"/>
        <v>2472</v>
      </c>
      <c r="AF213" s="1">
        <f t="shared" si="209"/>
        <v>2617</v>
      </c>
      <c r="AG213" s="1">
        <f t="shared" si="209"/>
        <v>2693</v>
      </c>
      <c r="AH213" s="1">
        <f t="shared" si="209"/>
        <v>2467</v>
      </c>
      <c r="AI213" s="1">
        <f t="shared" si="209"/>
        <v>2494</v>
      </c>
      <c r="AJ213" s="1">
        <f>AJ14+AJ22+AJ38+AJ45+AJ52+AJ61+AJ69+AJ74+AJ81+AJ87+AJ94+AJ99+AJ104+AJ110+AJ117+AJ126+AJ134+AJ141+AJ148+AJ155+AJ162+AJ167+AJ174+AJ181+AJ188+AJ196+AJ203</f>
        <v>2404</v>
      </c>
      <c r="AK213" s="1">
        <f>AK14+AK22+AK38+AK45+AK52+AK61+AK69+AK74+AK81+AK87+AK94+AK99+AK104+AK110+AK117+AK126+AK134+AK141+AK148+AK155+AK162+AK167+AK174+AK181+AK188+AK196+AK203</f>
        <v>2627</v>
      </c>
      <c r="AL213" s="1">
        <f>AL14+AL22+AL38+AL45+AL52+AL61+AL69+AL74+AL81+AL87+AL94+AL99+AL104+AL110+AL117+AL126+AL134+AL141+AL148+AL155+AL162+AL167+AL174+AL181+AL188+AL196+AL203</f>
        <v>2735</v>
      </c>
      <c r="AM213" s="1">
        <f>AM14+AM22+AM38+AM45+AM52+AM61+AM69+AM74+AM81+AM87+AM94+AM99+AM104+AM110+AM117+AM126+AM134+AM141+AM148+AM155+AM162+AM167+AM174+AM181+AM188+AM196+AM203</f>
        <v>3122</v>
      </c>
      <c r="AN213" s="1">
        <f>AN14+AN22+AN38+AN45+AN52+AN61+AN69+AN74+AN81+AN87+AN94+AN99+AN104+AN110+AN117+AN126+AN134+AN141+AN148+AN155+AN162+AN167+AN174+AN181+AN188+AN196+AN203</f>
        <v>3194</v>
      </c>
      <c r="AO213" s="1">
        <f t="shared" ref="AO213:BA213" si="210">AO14+AO22+AO38+AO45+AO52+AO61+AO69+AO74+AO81+AO87+AO94+AO99+AO110+AO117+AO126+AO134+AO141+AO148+AO155+AO162+AO167+AO174+AO181+AO188+AO196+AO203</f>
        <v>3215</v>
      </c>
      <c r="AP213" s="1">
        <f t="shared" si="210"/>
        <v>3227</v>
      </c>
      <c r="AQ213" s="1">
        <f t="shared" si="210"/>
        <v>3193</v>
      </c>
      <c r="AR213" s="1">
        <f t="shared" si="210"/>
        <v>3432</v>
      </c>
      <c r="AS213" s="1">
        <f t="shared" si="210"/>
        <v>3620</v>
      </c>
      <c r="AT213" s="1">
        <f t="shared" si="210"/>
        <v>3608</v>
      </c>
      <c r="AU213" s="1">
        <f t="shared" si="210"/>
        <v>3870</v>
      </c>
      <c r="AV213" s="1">
        <f t="shared" si="210"/>
        <v>4069</v>
      </c>
      <c r="AW213" s="1">
        <f t="shared" si="210"/>
        <v>3919</v>
      </c>
      <c r="AX213" s="1">
        <f t="shared" si="210"/>
        <v>4013</v>
      </c>
      <c r="AY213" s="1">
        <f t="shared" si="210"/>
        <v>4204</v>
      </c>
      <c r="AZ213" s="1">
        <f t="shared" si="210"/>
        <v>4330</v>
      </c>
      <c r="BA213" s="1">
        <f t="shared" si="210"/>
        <v>4217</v>
      </c>
      <c r="BB213" s="1">
        <f>BB14+BB22+BB38+BB45+BB52+BB61+BB69+BB74+BB81+BB87+BB94+BB99+BB104+BB110+BB117+BB126+BB134+BB141+BB148+BB155+BB162+BB167+BB174+BB181+BB188+BB196+BB203</f>
        <v>3956</v>
      </c>
      <c r="BC213" s="1">
        <f>BC14+BC22+BC38+BC45+BC52+BC61+BC69+BC74+BC81+BC87+BC94+BC99+BC104+BC110+BC117+BC126+BC134+BC141+BC148+BC155+BC162+BC167+BC174+BC181+BC188+BC196+BC203</f>
        <v>3577</v>
      </c>
      <c r="BD213" s="1">
        <f>BD14+BD22+BD38+BD45+BD52+BD61+BD69+BD74+BD81+BD87+BD94+BD99+BD104+BD110+BD117+BD126+BD134+BD141+BD148+BD155+BD162+BD167+BD174+BD181+BD188+BD196+BD203</f>
        <v>3528</v>
      </c>
      <c r="BE213" s="1">
        <f>BE14+BE22+BE38+BE45+BE52+BE61+BE69+BE74+BE81+BE87+BE94+BE99+BE104+BE110+BE117+BE126+BE134+BE141+BE148+BE155+BE162+BE167+BE174+BE181+BE188+BE196+BE203</f>
        <v>3657</v>
      </c>
      <c r="BF213" s="1">
        <f>BF14+BF22+BF38+BF45+BF52+BF61+BF69+BF74+BF81+BF87+BF94+BF99+BF104+BF110+BF117+BF126+BF134+BF141+BF148+BF155+BF167+BF174+BF181+BF188+BF196+BF203</f>
        <v>3645</v>
      </c>
      <c r="BG213" s="1">
        <f>BG14+BG22+BG38+BG45+BG52+BG61+BG69+BG74+BG81+BG87+BG94+BG104+BG110+BG117+BG126+BG134+BG141+BG148+BG155+BG167+BG174+BG181+BG188+BG196+BG203</f>
        <v>4249</v>
      </c>
      <c r="BH213" s="1">
        <f>BH14+BH22+BH38+BH45+BH52+BH61+BH69+BH74+BH81+BH87+BH94+BH104+BH110+BH117+BH126+BH134+BH141+BH148+BH155+BH167+BH174+BH181+BH188+BH196+BH203</f>
        <v>4077</v>
      </c>
      <c r="BI213" s="1">
        <f>BI14+BI22+BI38+BI45+BI52+BI61+BI69+BI74+BI81+BI87+BI94+BI104+BI110+BI117+BI126+BI134+BI141+BI148+BI155+BI167+BI174+BI181+BI188+BI196+BI203</f>
        <v>3859</v>
      </c>
      <c r="BJ213" s="6"/>
    </row>
    <row r="214" spans="1:62" ht="13.5" customHeight="1" x14ac:dyDescent="0.2">
      <c r="A214" s="5"/>
      <c r="C214" s="1" t="s">
        <v>11</v>
      </c>
      <c r="J214" s="1">
        <f>MU!J189+UMKC!J139</f>
        <v>48</v>
      </c>
      <c r="K214" s="1">
        <f>MU!K189+UMKC!K139</f>
        <v>64</v>
      </c>
      <c r="L214" s="1">
        <f>MU!L189+UMKC!L139</f>
        <v>60</v>
      </c>
      <c r="M214" s="1">
        <f>MU!M189+UMKC!M139</f>
        <v>58</v>
      </c>
      <c r="N214" s="1">
        <f>MU!N189+UMKC!N139</f>
        <v>88</v>
      </c>
      <c r="O214" s="1">
        <f>MU!O189+UMKC!O139</f>
        <v>88</v>
      </c>
      <c r="P214" s="1">
        <f>MU!P189+UMKC!P139</f>
        <v>87</v>
      </c>
      <c r="Q214" s="1">
        <f>MU!Q189+UMKC!Q139</f>
        <v>96</v>
      </c>
      <c r="R214" s="1">
        <f>MU!R189+UMKC!R139</f>
        <v>67</v>
      </c>
      <c r="S214" s="1">
        <f>MU!S189+UMKC!S139</f>
        <v>71</v>
      </c>
      <c r="T214" s="1">
        <f>MU!T189+UMKC!T139</f>
        <v>63</v>
      </c>
      <c r="U214" s="1">
        <f>MU!U189+UMKC!U139</f>
        <v>61</v>
      </c>
      <c r="V214" s="1">
        <f>MU!V189+UMKC!V139</f>
        <v>92</v>
      </c>
      <c r="W214" s="1">
        <f t="shared" ref="W214:BA214" si="211">W53+W156</f>
        <v>94</v>
      </c>
      <c r="X214" s="1">
        <f t="shared" si="211"/>
        <v>82</v>
      </c>
      <c r="Y214" s="1">
        <f t="shared" si="211"/>
        <v>83</v>
      </c>
      <c r="Z214" s="1">
        <f t="shared" si="211"/>
        <v>107</v>
      </c>
      <c r="AA214" s="1">
        <f t="shared" si="211"/>
        <v>100</v>
      </c>
      <c r="AB214" s="1">
        <f t="shared" si="211"/>
        <v>95</v>
      </c>
      <c r="AC214" s="1">
        <f t="shared" si="211"/>
        <v>90</v>
      </c>
      <c r="AD214" s="1">
        <f t="shared" si="211"/>
        <v>79</v>
      </c>
      <c r="AE214" s="1">
        <f t="shared" si="211"/>
        <v>77</v>
      </c>
      <c r="AF214" s="1">
        <f t="shared" si="211"/>
        <v>85</v>
      </c>
      <c r="AG214" s="1">
        <f t="shared" si="211"/>
        <v>68</v>
      </c>
      <c r="AH214" s="1">
        <f t="shared" si="211"/>
        <v>71</v>
      </c>
      <c r="AI214" s="1">
        <f t="shared" si="211"/>
        <v>68</v>
      </c>
      <c r="AJ214" s="1">
        <f t="shared" si="211"/>
        <v>48</v>
      </c>
      <c r="AK214" s="1">
        <f t="shared" si="211"/>
        <v>88</v>
      </c>
      <c r="AL214" s="1">
        <f t="shared" si="211"/>
        <v>76</v>
      </c>
      <c r="AM214" s="1">
        <f t="shared" si="211"/>
        <v>94</v>
      </c>
      <c r="AN214" s="1">
        <f t="shared" si="211"/>
        <v>82</v>
      </c>
      <c r="AO214" s="1">
        <f t="shared" si="211"/>
        <v>77</v>
      </c>
      <c r="AP214" s="1">
        <f t="shared" si="211"/>
        <v>91</v>
      </c>
      <c r="AQ214" s="1">
        <f t="shared" si="211"/>
        <v>106</v>
      </c>
      <c r="AR214" s="1">
        <f t="shared" si="211"/>
        <v>102</v>
      </c>
      <c r="AS214" s="1">
        <f t="shared" si="211"/>
        <v>148</v>
      </c>
      <c r="AT214" s="1">
        <f t="shared" si="211"/>
        <v>123</v>
      </c>
      <c r="AU214" s="1">
        <f t="shared" si="211"/>
        <v>100</v>
      </c>
      <c r="AV214" s="1">
        <f t="shared" si="211"/>
        <v>104</v>
      </c>
      <c r="AW214" s="1">
        <f t="shared" si="211"/>
        <v>115</v>
      </c>
      <c r="AX214" s="1">
        <f t="shared" si="211"/>
        <v>113</v>
      </c>
      <c r="AY214" s="1">
        <f t="shared" si="211"/>
        <v>122</v>
      </c>
      <c r="AZ214" s="1">
        <f t="shared" si="211"/>
        <v>100</v>
      </c>
      <c r="BA214" s="1">
        <f t="shared" si="211"/>
        <v>93</v>
      </c>
      <c r="BB214" s="1">
        <f t="shared" ref="BB214:BG214" si="212">BB53+BB127+BB156</f>
        <v>67</v>
      </c>
      <c r="BC214" s="1">
        <f t="shared" si="212"/>
        <v>106</v>
      </c>
      <c r="BD214" s="1">
        <f t="shared" si="212"/>
        <v>125</v>
      </c>
      <c r="BE214" s="1">
        <f t="shared" si="212"/>
        <v>130</v>
      </c>
      <c r="BF214" s="1">
        <f t="shared" si="212"/>
        <v>121</v>
      </c>
      <c r="BG214" s="1">
        <f t="shared" si="212"/>
        <v>95</v>
      </c>
      <c r="BH214" s="1">
        <f t="shared" ref="BH214:BI214" si="213">BH53+BH127+BH156</f>
        <v>85</v>
      </c>
      <c r="BI214" s="1">
        <f t="shared" si="213"/>
        <v>122</v>
      </c>
      <c r="BJ214" s="6"/>
    </row>
    <row r="215" spans="1:62" ht="13.5" customHeight="1" x14ac:dyDescent="0.2">
      <c r="A215" s="5"/>
      <c r="C215" s="1" t="s">
        <v>7</v>
      </c>
      <c r="D215" s="1">
        <f>MU!D190+UMKC!D140+'S&amp;T'!D105</f>
        <v>217</v>
      </c>
      <c r="E215" s="1">
        <f>MU!E190+UMKC!E140+'S&amp;T'!E105</f>
        <v>267</v>
      </c>
      <c r="F215" s="1">
        <f>MU!F190+UMKC!F140+'S&amp;T'!F105</f>
        <v>362</v>
      </c>
      <c r="G215" s="1">
        <f>MU!G190+UMKC!G140+'S&amp;T'!G105</f>
        <v>361</v>
      </c>
      <c r="H215" s="1">
        <f>MU!H190+UMKC!H140+'S&amp;T'!H105+UMSL!H137</f>
        <v>405</v>
      </c>
      <c r="I215" s="1">
        <f>MU!I190+UMKC!I140+'S&amp;T'!I105+UMSL!I137</f>
        <v>406</v>
      </c>
      <c r="J215" s="1">
        <f>MU!J190+UMKC!J140+'S&amp;T'!J105+UMSL!J137</f>
        <v>405</v>
      </c>
      <c r="K215" s="1">
        <f>MU!K190+UMKC!K140+'S&amp;T'!K105+UMSL!K137</f>
        <v>364</v>
      </c>
      <c r="L215" s="1">
        <f>MU!L190+UMKC!L140+'S&amp;T'!L105+UMSL!L137</f>
        <v>372</v>
      </c>
      <c r="M215" s="1">
        <f>MU!M190+UMKC!M140+'S&amp;T'!M105+UMSL!M137</f>
        <v>352</v>
      </c>
      <c r="N215" s="1">
        <f>MU!N190+UMKC!N140+'S&amp;T'!N105+UMSL!N137</f>
        <v>283</v>
      </c>
      <c r="O215" s="1">
        <f>MU!O190+UMKC!O140+'S&amp;T'!O105+UMSL!O137</f>
        <v>359</v>
      </c>
      <c r="P215" s="1">
        <f>MU!P190+UMKC!P140+'S&amp;T'!P105+UMSL!P137</f>
        <v>327</v>
      </c>
      <c r="Q215" s="1">
        <f>MU!Q190+UMKC!Q140+'S&amp;T'!Q105+UMSL!Q137</f>
        <v>278</v>
      </c>
      <c r="R215" s="1">
        <f>MU!R190+UMKC!R140+'S&amp;T'!R105+UMSL!R137</f>
        <v>278</v>
      </c>
      <c r="S215" s="1">
        <f>MU!S190+UMKC!S140+'S&amp;T'!S105+UMSL!S137</f>
        <v>276</v>
      </c>
      <c r="T215" s="1">
        <f>MU!T190+UMKC!T140+'S&amp;T'!T105+UMSL!T137</f>
        <v>320</v>
      </c>
      <c r="U215" s="1">
        <f>MU!U190+UMKC!U140+'S&amp;T'!U105+UMSL!U137</f>
        <v>304</v>
      </c>
      <c r="V215" s="1">
        <f>MU!V190+UMKC!V140+'S&amp;T'!V105+UMSL!V137</f>
        <v>296</v>
      </c>
      <c r="W215" s="1">
        <f>W15+W23+W39+W46+W54+W62+W70+W75+W82+W95+W111+W118+W142+W149+W157+W175+W182+W189+W197+W204</f>
        <v>282</v>
      </c>
      <c r="X215" s="1">
        <f>X15+X23+X39+X46+X54+X62+X70+X75+X82+X95+X111+X118+X142+X149+X157+X175+X182+X189+X197+X204</f>
        <v>321</v>
      </c>
      <c r="Y215" s="1">
        <f>Y15+Y23+Y39+Y46+Y54+Y62+Y70+Y75+Y82+Y95+Y111+Y118+Y142+Y149+Y157+Y175+Y182+Y189+Y197+Y204</f>
        <v>334</v>
      </c>
      <c r="Z215" s="1">
        <f>Z15+Z23+Z39+Z46+Z54+Z62+Z70+Z75+Z82+Z95+Z111+Z118+Z142+Z149+Z157+Z175+Z182+Z189+Z197+Z204</f>
        <v>341</v>
      </c>
      <c r="AA215" s="1">
        <f>AA15+AA23+AA39+AA46+AA54+AA62+AA70+AA75+AA82+AA95+AA111+AA118+AA142+AA149+AA157+AA175+AA182+AA189+AA197+AA204</f>
        <v>353</v>
      </c>
      <c r="AB215" s="1">
        <f t="shared" ref="AB215:AG215" si="214">AB15+AB23+AB39+AB46+AB54+AB62+AB70+AB75+AB82+AB95+AB111+AB118+AB128+AB142+AB149+AB157+AB175+AB182+AB189+AB197+AB204</f>
        <v>395</v>
      </c>
      <c r="AC215" s="1">
        <f t="shared" si="214"/>
        <v>389</v>
      </c>
      <c r="AD215" s="1">
        <f t="shared" si="214"/>
        <v>378</v>
      </c>
      <c r="AE215" s="1">
        <f t="shared" si="214"/>
        <v>341</v>
      </c>
      <c r="AF215" s="1">
        <f t="shared" si="214"/>
        <v>379</v>
      </c>
      <c r="AG215" s="1">
        <f t="shared" si="214"/>
        <v>404</v>
      </c>
      <c r="AH215" s="1">
        <f>AH15+AH23+AH39+AH46+AH54+AH62+AH70+AH75+AH82+AH95+AH111+AH118+AH128+AH135+AH142+AH149+AH157+AH175+AH182+AH189+AH197+AH204</f>
        <v>426</v>
      </c>
      <c r="AI215" s="1">
        <f>AI15+AI23+AI39+AI46+AI54+AI62+AI70+AI75+AI82+AI95+AI111+AI118+AI128+AI135+AI142+AI149+AI157+AI175+AI182+AI189+AI197+AI204</f>
        <v>369</v>
      </c>
      <c r="AJ215" s="1">
        <f t="shared" ref="AJ215:AQ215" si="215">AJ15+AJ23+AJ39+AJ46+AJ54+AJ62+AJ70+AJ75+AJ82+AJ95+AJ111+AJ118+AJ128+AJ135+AJ142+AJ149+AJ157+AJ168+AJ175+AJ182+AJ189+AJ197+AJ204</f>
        <v>402</v>
      </c>
      <c r="AK215" s="1">
        <f t="shared" si="215"/>
        <v>429</v>
      </c>
      <c r="AL215" s="1">
        <f t="shared" si="215"/>
        <v>401</v>
      </c>
      <c r="AM215" s="1">
        <f t="shared" si="215"/>
        <v>432</v>
      </c>
      <c r="AN215" s="1">
        <f t="shared" si="215"/>
        <v>417</v>
      </c>
      <c r="AO215" s="1">
        <f t="shared" si="215"/>
        <v>439</v>
      </c>
      <c r="AP215" s="1">
        <f t="shared" si="215"/>
        <v>470</v>
      </c>
      <c r="AQ215" s="1">
        <f t="shared" si="215"/>
        <v>479</v>
      </c>
      <c r="AR215" s="1">
        <f t="shared" ref="AR215:BF215" si="216">AR15+AR23+AR39+AR46+AR54+AR62+AR70+AR75+AR82+AR95+AR111+AR118+AR128+AR142+AR149+AR157+AR168+AR175+AR182+AR189+AR197+AR204</f>
        <v>510</v>
      </c>
      <c r="AS215" s="1">
        <f t="shared" si="216"/>
        <v>487</v>
      </c>
      <c r="AT215" s="1">
        <f t="shared" si="216"/>
        <v>519</v>
      </c>
      <c r="AU215" s="1">
        <f t="shared" si="216"/>
        <v>557</v>
      </c>
      <c r="AV215" s="1">
        <f t="shared" si="216"/>
        <v>610</v>
      </c>
      <c r="AW215" s="1">
        <f t="shared" si="216"/>
        <v>660</v>
      </c>
      <c r="AX215" s="1">
        <f t="shared" si="216"/>
        <v>640</v>
      </c>
      <c r="AY215" s="1">
        <f t="shared" si="216"/>
        <v>712</v>
      </c>
      <c r="AZ215" s="1">
        <f t="shared" si="216"/>
        <v>720</v>
      </c>
      <c r="BA215" s="1">
        <f t="shared" si="216"/>
        <v>816</v>
      </c>
      <c r="BB215" s="1">
        <f t="shared" si="216"/>
        <v>818</v>
      </c>
      <c r="BC215" s="1">
        <f t="shared" si="216"/>
        <v>754</v>
      </c>
      <c r="BD215" s="1">
        <f t="shared" si="216"/>
        <v>746</v>
      </c>
      <c r="BE215" s="1">
        <f t="shared" si="216"/>
        <v>744</v>
      </c>
      <c r="BF215" s="1">
        <f t="shared" si="216"/>
        <v>714</v>
      </c>
      <c r="BG215" s="1">
        <f t="shared" ref="BG215:BH215" si="217">BG15+BG23+BG39+BG46+BG54+BG62+BG70+BG75+BG82+BG95+BG111+BG118+BG128+BG142+BG149+BG157+BG168+BG175+BG182+BG189+BG197+BG204</f>
        <v>708</v>
      </c>
      <c r="BH215" s="1">
        <f t="shared" si="217"/>
        <v>621</v>
      </c>
      <c r="BI215" s="1">
        <f>BI15+BI23+BI39+BI46+BI54+BI62+BI70+BI75+BI82+BI95+BI100+BI111+BI118+BI128+BI142+BI149+BI157+BI168+BI175+BI182+BI189+BI197+BI204</f>
        <v>599</v>
      </c>
      <c r="BJ215" s="6"/>
    </row>
    <row r="216" spans="1:62" ht="13.5" customHeight="1" x14ac:dyDescent="0.2">
      <c r="A216" s="5"/>
      <c r="C216" s="1" t="s">
        <v>32</v>
      </c>
      <c r="D216" s="1">
        <f>MU!D191+UMKC!D141</f>
        <v>430</v>
      </c>
      <c r="E216" s="1">
        <f>MU!E191+UMKC!E141</f>
        <v>423</v>
      </c>
      <c r="F216" s="1">
        <f>MU!F191+UMKC!F141</f>
        <v>407</v>
      </c>
      <c r="G216" s="1">
        <f>MU!G191+UMKC!G141</f>
        <v>432</v>
      </c>
      <c r="H216" s="1">
        <f>MU!H191+UMKC!H141</f>
        <v>529</v>
      </c>
      <c r="I216" s="1">
        <f>MU!I191+UMKC!I141</f>
        <v>650</v>
      </c>
      <c r="J216" s="1">
        <f>MU!J191+UMKC!J141</f>
        <v>637</v>
      </c>
      <c r="K216" s="1">
        <f>MU!K191+UMKC!K141</f>
        <v>672</v>
      </c>
      <c r="L216" s="1">
        <f>MU!L191+UMKC!L141</f>
        <v>669</v>
      </c>
      <c r="M216" s="1">
        <f>MU!M191+UMKC!M141</f>
        <v>660</v>
      </c>
      <c r="N216" s="1">
        <f>MU!N191+UMKC!N141</f>
        <v>700</v>
      </c>
      <c r="O216" s="1">
        <f>MU!O191+UMKC!O141</f>
        <v>663</v>
      </c>
      <c r="P216" s="1">
        <f>MU!P191+UMKC!P141</f>
        <v>708</v>
      </c>
      <c r="Q216" s="1">
        <f>MU!Q191+UMKC!Q141</f>
        <v>678</v>
      </c>
      <c r="R216" s="1">
        <f>MU!R191+UMKC!R141</f>
        <v>684</v>
      </c>
      <c r="S216" s="1">
        <f>MU!S191+UMKC!S141</f>
        <v>724</v>
      </c>
      <c r="T216" s="1">
        <f>MU!T191+UMKC!T141+UMSL!T138</f>
        <v>750</v>
      </c>
      <c r="U216" s="1">
        <f>MU!U191+UMKC!U141+UMSL!U138</f>
        <v>701</v>
      </c>
      <c r="V216" s="1">
        <f>MU!V191+UMKC!V141+UMSL!V138</f>
        <v>671</v>
      </c>
      <c r="W216" s="1">
        <f t="shared" ref="W216:BC216" si="218">W88+W190</f>
        <v>679</v>
      </c>
      <c r="X216" s="1">
        <f t="shared" si="218"/>
        <v>665</v>
      </c>
      <c r="Y216" s="1">
        <f t="shared" si="218"/>
        <v>680</v>
      </c>
      <c r="Z216" s="1">
        <f t="shared" si="218"/>
        <v>665</v>
      </c>
      <c r="AA216" s="1">
        <f t="shared" si="218"/>
        <v>722</v>
      </c>
      <c r="AB216" s="1">
        <f t="shared" si="218"/>
        <v>679</v>
      </c>
      <c r="AC216" s="1">
        <f t="shared" si="218"/>
        <v>651</v>
      </c>
      <c r="AD216" s="1">
        <f t="shared" si="218"/>
        <v>628</v>
      </c>
      <c r="AE216" s="1">
        <f t="shared" si="218"/>
        <v>663</v>
      </c>
      <c r="AF216" s="1">
        <f t="shared" si="218"/>
        <v>670</v>
      </c>
      <c r="AG216" s="1">
        <f t="shared" si="218"/>
        <v>633</v>
      </c>
      <c r="AH216" s="1">
        <f t="shared" si="218"/>
        <v>630</v>
      </c>
      <c r="AI216" s="1">
        <f t="shared" si="218"/>
        <v>737</v>
      </c>
      <c r="AJ216" s="1">
        <f t="shared" si="218"/>
        <v>706</v>
      </c>
      <c r="AK216" s="1">
        <f t="shared" si="218"/>
        <v>704</v>
      </c>
      <c r="AL216" s="1">
        <f t="shared" si="218"/>
        <v>692</v>
      </c>
      <c r="AM216" s="1">
        <f t="shared" si="218"/>
        <v>728</v>
      </c>
      <c r="AN216" s="1">
        <f t="shared" si="218"/>
        <v>756</v>
      </c>
      <c r="AO216" s="1">
        <f t="shared" si="218"/>
        <v>711</v>
      </c>
      <c r="AP216" s="1">
        <f t="shared" si="218"/>
        <v>741</v>
      </c>
      <c r="AQ216" s="1">
        <f t="shared" si="218"/>
        <v>771</v>
      </c>
      <c r="AR216" s="1">
        <f t="shared" si="218"/>
        <v>749</v>
      </c>
      <c r="AS216" s="1">
        <f t="shared" si="218"/>
        <v>763</v>
      </c>
      <c r="AT216" s="1">
        <f t="shared" si="218"/>
        <v>800</v>
      </c>
      <c r="AU216" s="1">
        <f t="shared" si="218"/>
        <v>818</v>
      </c>
      <c r="AV216" s="1">
        <f t="shared" si="218"/>
        <v>790</v>
      </c>
      <c r="AW216" s="1">
        <f t="shared" si="218"/>
        <v>847</v>
      </c>
      <c r="AX216" s="1">
        <f t="shared" si="218"/>
        <v>837</v>
      </c>
      <c r="AY216" s="1">
        <f t="shared" si="218"/>
        <v>876</v>
      </c>
      <c r="AZ216" s="1">
        <f t="shared" si="218"/>
        <v>833</v>
      </c>
      <c r="BA216" s="1">
        <f t="shared" si="218"/>
        <v>829</v>
      </c>
      <c r="BB216" s="1">
        <f t="shared" si="218"/>
        <v>832</v>
      </c>
      <c r="BC216" s="1">
        <f t="shared" si="218"/>
        <v>882</v>
      </c>
      <c r="BD216" s="1">
        <f t="shared" ref="BD216:BI216" si="219">BD16+BD88+BD190</f>
        <v>899</v>
      </c>
      <c r="BE216" s="1">
        <f t="shared" si="219"/>
        <v>953</v>
      </c>
      <c r="BF216" s="1">
        <f t="shared" si="219"/>
        <v>980</v>
      </c>
      <c r="BG216" s="1">
        <f t="shared" si="219"/>
        <v>965</v>
      </c>
      <c r="BH216" s="1">
        <f t="shared" si="219"/>
        <v>1016</v>
      </c>
      <c r="BI216" s="1">
        <f t="shared" si="219"/>
        <v>1059</v>
      </c>
      <c r="BJ216" s="6"/>
    </row>
    <row r="217" spans="1:62" ht="13.5" customHeight="1" x14ac:dyDescent="0.2">
      <c r="A217" s="5"/>
      <c r="D217" s="9">
        <f>SUM(D210:D216)</f>
        <v>7125</v>
      </c>
      <c r="E217" s="9">
        <f t="shared" ref="E217:M217" si="220">SUM(E210:E216)</f>
        <v>8243</v>
      </c>
      <c r="F217" s="9">
        <f t="shared" si="220"/>
        <v>8938</v>
      </c>
      <c r="G217" s="9">
        <f t="shared" si="220"/>
        <v>9616</v>
      </c>
      <c r="H217" s="9">
        <f t="shared" si="220"/>
        <v>10158</v>
      </c>
      <c r="I217" s="9">
        <f t="shared" si="220"/>
        <v>10335</v>
      </c>
      <c r="J217" s="9">
        <f t="shared" si="220"/>
        <v>10639</v>
      </c>
      <c r="K217" s="9">
        <f t="shared" si="220"/>
        <v>10276</v>
      </c>
      <c r="L217" s="9">
        <f t="shared" si="220"/>
        <v>10269</v>
      </c>
      <c r="M217" s="9">
        <f t="shared" si="220"/>
        <v>10111</v>
      </c>
      <c r="N217" s="9">
        <f t="shared" ref="N217:V217" si="221">SUM(N210:N216)</f>
        <v>10088</v>
      </c>
      <c r="O217" s="9">
        <f t="shared" si="221"/>
        <v>9961</v>
      </c>
      <c r="P217" s="9">
        <f t="shared" si="221"/>
        <v>9760</v>
      </c>
      <c r="Q217" s="9">
        <f t="shared" si="221"/>
        <v>9702</v>
      </c>
      <c r="R217" s="9">
        <f t="shared" si="221"/>
        <v>10029</v>
      </c>
      <c r="S217" s="9">
        <f t="shared" si="221"/>
        <v>10312</v>
      </c>
      <c r="T217" s="9">
        <f t="shared" si="221"/>
        <v>10289</v>
      </c>
      <c r="U217" s="9">
        <f t="shared" si="221"/>
        <v>10458</v>
      </c>
      <c r="V217" s="9">
        <f t="shared" si="221"/>
        <v>10207</v>
      </c>
      <c r="W217" s="9">
        <f t="shared" ref="W217:AA217" si="222">SUM(W210:W216)</f>
        <v>10034</v>
      </c>
      <c r="X217" s="9">
        <f t="shared" si="222"/>
        <v>10042</v>
      </c>
      <c r="Y217" s="9">
        <f t="shared" si="222"/>
        <v>10451</v>
      </c>
      <c r="Z217" s="9">
        <f t="shared" si="222"/>
        <v>10325</v>
      </c>
      <c r="AA217" s="9">
        <f t="shared" si="222"/>
        <v>10649</v>
      </c>
      <c r="AB217" s="9">
        <f t="shared" ref="AB217:AP217" si="223">SUM(AB210:AB216)</f>
        <v>10976</v>
      </c>
      <c r="AC217" s="9">
        <f t="shared" si="223"/>
        <v>11176</v>
      </c>
      <c r="AD217" s="9">
        <f t="shared" si="223"/>
        <v>11078</v>
      </c>
      <c r="AE217" s="9">
        <f t="shared" si="223"/>
        <v>10477</v>
      </c>
      <c r="AF217" s="9">
        <f t="shared" si="223"/>
        <v>10283</v>
      </c>
      <c r="AG217" s="9">
        <f t="shared" si="223"/>
        <v>10536</v>
      </c>
      <c r="AH217" s="9">
        <f t="shared" si="223"/>
        <v>10433</v>
      </c>
      <c r="AI217" s="9">
        <f t="shared" si="223"/>
        <v>11006</v>
      </c>
      <c r="AJ217" s="9">
        <f t="shared" si="223"/>
        <v>10944</v>
      </c>
      <c r="AK217" s="9">
        <f t="shared" si="223"/>
        <v>11182</v>
      </c>
      <c r="AL217" s="9">
        <f t="shared" si="223"/>
        <v>11645</v>
      </c>
      <c r="AM217" s="9">
        <f t="shared" si="223"/>
        <v>12177</v>
      </c>
      <c r="AN217" s="9">
        <f t="shared" si="223"/>
        <v>12741</v>
      </c>
      <c r="AO217" s="9">
        <f t="shared" si="223"/>
        <v>12984</v>
      </c>
      <c r="AP217" s="9">
        <f t="shared" si="223"/>
        <v>13323</v>
      </c>
      <c r="AQ217" s="9">
        <f t="shared" ref="AQ217:AW217" si="224">SUM(AQ209:AQ216)</f>
        <v>13880</v>
      </c>
      <c r="AR217" s="9">
        <f t="shared" si="224"/>
        <v>14111</v>
      </c>
      <c r="AS217" s="9">
        <f t="shared" si="224"/>
        <v>14747</v>
      </c>
      <c r="AT217" s="9">
        <f t="shared" si="224"/>
        <v>15175</v>
      </c>
      <c r="AU217" s="9">
        <f t="shared" si="224"/>
        <v>15587</v>
      </c>
      <c r="AV217" s="9">
        <f t="shared" si="224"/>
        <v>16515</v>
      </c>
      <c r="AW217" s="9">
        <f t="shared" si="224"/>
        <v>16867</v>
      </c>
      <c r="AX217" s="9">
        <f t="shared" ref="AX217:AY217" si="225">SUM(AX209:AX216)</f>
        <v>17099</v>
      </c>
      <c r="AY217" s="9">
        <f t="shared" si="225"/>
        <v>18109</v>
      </c>
      <c r="AZ217" s="9">
        <f t="shared" ref="AZ217:BA217" si="226">SUM(AZ209:AZ216)</f>
        <v>18520</v>
      </c>
      <c r="BA217" s="9">
        <f t="shared" si="226"/>
        <v>18426</v>
      </c>
      <c r="BB217" s="9">
        <f t="shared" ref="BB217:BC217" si="227">SUM(BB209:BB216)</f>
        <v>18455</v>
      </c>
      <c r="BC217" s="9">
        <f t="shared" si="227"/>
        <v>19615</v>
      </c>
      <c r="BD217" s="9">
        <f t="shared" ref="BD217:BI217" si="228">SUM(BD209:BD216)</f>
        <v>18617</v>
      </c>
      <c r="BE217" s="9">
        <f t="shared" si="228"/>
        <v>18109</v>
      </c>
      <c r="BF217" s="9">
        <f t="shared" si="228"/>
        <v>17994</v>
      </c>
      <c r="BG217" s="9">
        <f t="shared" si="228"/>
        <v>19621</v>
      </c>
      <c r="BH217" s="9">
        <f t="shared" si="228"/>
        <v>19910</v>
      </c>
      <c r="BI217" s="9">
        <f t="shared" si="228"/>
        <v>20016</v>
      </c>
      <c r="BJ217" s="6"/>
    </row>
    <row r="218" spans="1:62" ht="13.5" customHeight="1" x14ac:dyDescent="0.2">
      <c r="A218" s="5"/>
      <c r="B218" s="8" t="s">
        <v>33</v>
      </c>
      <c r="BJ218" s="6"/>
    </row>
    <row r="219" spans="1:62" ht="13.5" customHeight="1" x14ac:dyDescent="0.2">
      <c r="A219" s="5"/>
      <c r="B219" s="8"/>
      <c r="C219" s="1" t="s">
        <v>10</v>
      </c>
      <c r="AQ219" s="1">
        <f>'S&amp;T'!AQ108</f>
        <v>1</v>
      </c>
      <c r="AR219" s="1">
        <f>'S&amp;T'!AR108</f>
        <v>3</v>
      </c>
      <c r="AS219" s="1">
        <f>'S&amp;T'!AS108</f>
        <v>2</v>
      </c>
      <c r="AT219" s="1">
        <f>'S&amp;T'!AT108</f>
        <v>1</v>
      </c>
      <c r="AU219" s="1">
        <f>'S&amp;T'!AU108</f>
        <v>4</v>
      </c>
      <c r="AV219" s="1">
        <f>'S&amp;T'!AV108</f>
        <v>2</v>
      </c>
      <c r="AW219" s="1">
        <f>'S&amp;T'!AW108+UMSL!AW141</f>
        <v>2</v>
      </c>
      <c r="AX219" s="1">
        <f>'S&amp;T'!AX108+UMSL!AX141</f>
        <v>10</v>
      </c>
      <c r="AY219" s="1">
        <f>'S&amp;T'!AY108+UMSL!AY141</f>
        <v>21</v>
      </c>
      <c r="AZ219" s="1">
        <f>'S&amp;T'!AZ108+UMSL!AZ141</f>
        <v>18</v>
      </c>
      <c r="BA219" s="1">
        <f>'S&amp;T'!BA108+UMSL!BA141</f>
        <v>28</v>
      </c>
      <c r="BB219" s="1">
        <f>'S&amp;T'!BB108+UMSL!BB141</f>
        <v>23</v>
      </c>
      <c r="BC219" s="1">
        <f>MU!BC194+'S&amp;T'!BC108+UMSL!BC141</f>
        <v>61</v>
      </c>
      <c r="BD219" s="1">
        <f>MU!BD194+'S&amp;T'!BD108+UMSL!BD141</f>
        <v>84</v>
      </c>
      <c r="BE219" s="1">
        <f>MU!BE194+'S&amp;T'!BE108+UMSL!BE141</f>
        <v>153</v>
      </c>
      <c r="BF219" s="1">
        <f>MU!BF194+'S&amp;T'!BF108+UMSL!BF141</f>
        <v>239</v>
      </c>
      <c r="BG219" s="1">
        <f>MU!BG194+'S&amp;T'!BG108+UMSL!BG141</f>
        <v>371</v>
      </c>
      <c r="BH219" s="1">
        <f>MU!BH194+'S&amp;T'!BH108+UMSL!BH141</f>
        <v>517</v>
      </c>
      <c r="BI219" s="1">
        <f>MU!BI194+'S&amp;T'!BI108+UMSL!BI141</f>
        <v>654</v>
      </c>
      <c r="BJ219" s="6"/>
    </row>
    <row r="220" spans="1:62" ht="13.5" customHeight="1" x14ac:dyDescent="0.2">
      <c r="A220" s="5"/>
      <c r="C220" s="1" t="s">
        <v>0</v>
      </c>
      <c r="W220" s="1">
        <f t="shared" ref="W220:AP220" si="229">W12+W20+W43+W58+W66+W108+W115+W146</f>
        <v>2356</v>
      </c>
      <c r="X220" s="1">
        <f t="shared" si="229"/>
        <v>2136</v>
      </c>
      <c r="Y220" s="1">
        <f t="shared" si="229"/>
        <v>1974</v>
      </c>
      <c r="Z220" s="1">
        <f t="shared" si="229"/>
        <v>1796</v>
      </c>
      <c r="AA220" s="1">
        <f t="shared" si="229"/>
        <v>1707</v>
      </c>
      <c r="AB220" s="1">
        <f t="shared" si="229"/>
        <v>1665</v>
      </c>
      <c r="AC220" s="1">
        <f t="shared" si="229"/>
        <v>1888</v>
      </c>
      <c r="AD220" s="1">
        <f t="shared" si="229"/>
        <v>1932</v>
      </c>
      <c r="AE220" s="1">
        <f t="shared" si="229"/>
        <v>1868</v>
      </c>
      <c r="AF220" s="1">
        <f t="shared" si="229"/>
        <v>1918</v>
      </c>
      <c r="AG220" s="1">
        <f t="shared" si="229"/>
        <v>1979</v>
      </c>
      <c r="AH220" s="1">
        <f t="shared" si="229"/>
        <v>1929</v>
      </c>
      <c r="AI220" s="1">
        <f t="shared" si="229"/>
        <v>2029</v>
      </c>
      <c r="AJ220" s="1">
        <f t="shared" si="229"/>
        <v>2056</v>
      </c>
      <c r="AK220" s="1">
        <f t="shared" si="229"/>
        <v>1904</v>
      </c>
      <c r="AL220" s="1">
        <f t="shared" si="229"/>
        <v>2004</v>
      </c>
      <c r="AM220" s="1">
        <f t="shared" si="229"/>
        <v>2039</v>
      </c>
      <c r="AN220" s="1">
        <f t="shared" si="229"/>
        <v>2107</v>
      </c>
      <c r="AO220" s="1">
        <f t="shared" si="229"/>
        <v>2006</v>
      </c>
      <c r="AP220" s="1">
        <f t="shared" si="229"/>
        <v>2049</v>
      </c>
      <c r="AQ220" s="1">
        <f>MU!AQ195+UMKC!AQ144+'S&amp;T'!AQ109+UMSL!AQ142</f>
        <v>2223</v>
      </c>
      <c r="AR220" s="1">
        <f>MU!AR195+UMKC!AR144+'S&amp;T'!AR109+UMSL!AR142</f>
        <v>2250</v>
      </c>
      <c r="AS220" s="1">
        <f>MU!AS195+UMKC!AS144+'S&amp;T'!AS109+UMSL!AS142</f>
        <v>2305</v>
      </c>
      <c r="AT220" s="1">
        <f>MU!AT195+UMKC!AT144+'S&amp;T'!AT109+UMSL!AT142</f>
        <v>2445</v>
      </c>
      <c r="AU220" s="1">
        <f>MU!AU195+UMKC!AU144+'S&amp;T'!AU109+UMSL!AU142</f>
        <v>2448</v>
      </c>
      <c r="AV220" s="1">
        <f>MU!AV195+UMKC!AV144+'S&amp;T'!AV109+UMSL!AV142</f>
        <v>2781</v>
      </c>
      <c r="AW220" s="1">
        <f>MU!AW195+UMKC!AW144+'S&amp;T'!AW109+UMSL!AW142</f>
        <v>2877</v>
      </c>
      <c r="AX220" s="1">
        <f>MU!AX195+UMKC!AX144+'S&amp;T'!AX109+UMSL!AX142</f>
        <v>2874</v>
      </c>
      <c r="AY220" s="1">
        <f>MU!AY195+UMKC!AY144+'S&amp;T'!AY109+UMSL!AY142</f>
        <v>3312</v>
      </c>
      <c r="AZ220" s="1">
        <f>MU!AZ195+UMKC!AZ144+'S&amp;T'!AZ109+UMSL!AZ142</f>
        <v>3512</v>
      </c>
      <c r="BA220" s="1">
        <f>MU!BA195+UMKC!BA144+'S&amp;T'!BA109+UMSL!BA142</f>
        <v>3446</v>
      </c>
      <c r="BB220" s="1">
        <f>MU!BB195+UMKC!BB144+'S&amp;T'!BB109+UMSL!BB142</f>
        <v>3661</v>
      </c>
      <c r="BC220" s="1">
        <f>MU!BC195+UMKC!BC144+'S&amp;T'!BC109+UMSL!BC142</f>
        <v>3618</v>
      </c>
      <c r="BD220" s="1">
        <f>MU!BD195+UMKC!BD144+'S&amp;T'!BD109+UMSL!BD142</f>
        <v>3530</v>
      </c>
      <c r="BE220" s="1">
        <f>MU!BE195+UMKC!BE144+'S&amp;T'!BE109+UMSL!BE142</f>
        <v>3341</v>
      </c>
      <c r="BF220" s="1">
        <f>MU!BF195+UMKC!BF144+'S&amp;T'!BF109+UMSL!BF142</f>
        <v>3284</v>
      </c>
      <c r="BG220" s="1">
        <f>MU!BG195+UMKC!BG144+'S&amp;T'!BG109+UMSL!BG142</f>
        <v>3326</v>
      </c>
      <c r="BH220" s="1">
        <f>MU!BH195+UMKC!BH144+'S&amp;T'!BH109+UMSL!BH142</f>
        <v>3383</v>
      </c>
      <c r="BI220" s="1">
        <f>MU!BI195+UMKC!BI144+'S&amp;T'!BI109+UMSL!BI142</f>
        <v>3388</v>
      </c>
      <c r="BJ220" s="6"/>
    </row>
    <row r="221" spans="1:62" ht="13.5" customHeight="1" x14ac:dyDescent="0.2">
      <c r="A221" s="5"/>
      <c r="C221" s="1" t="s">
        <v>9</v>
      </c>
      <c r="AF221" s="1">
        <f>AF109</f>
        <v>0</v>
      </c>
      <c r="AG221" s="1">
        <f>AG109</f>
        <v>12</v>
      </c>
      <c r="AH221" s="1">
        <f>AH109</f>
        <v>12</v>
      </c>
      <c r="AI221" s="1">
        <f>AI109</f>
        <v>11</v>
      </c>
      <c r="AJ221" s="1">
        <f>AJ109</f>
        <v>10</v>
      </c>
      <c r="AK221" s="1">
        <f>AK59+AK67+AK109</f>
        <v>9</v>
      </c>
      <c r="AL221" s="1">
        <f>AL59+AL67+AL109</f>
        <v>28</v>
      </c>
      <c r="AM221" s="1">
        <f>AM21+AM44+AM59+AM67+AM109</f>
        <v>28</v>
      </c>
      <c r="AN221" s="1">
        <f>AN21+AN44+AN59+AN67+AN109</f>
        <v>75</v>
      </c>
      <c r="AO221" s="1">
        <f>AO21+AO44+AO59+AO67+AO109</f>
        <v>101</v>
      </c>
      <c r="AP221" s="1">
        <f>AP21+AP44+AP59+AP67+AP109</f>
        <v>89</v>
      </c>
      <c r="AQ221" s="1">
        <f>MU!AQ196+UMKC!AQ145+'S&amp;T'!AQ110+UMSL!AQ143</f>
        <v>149</v>
      </c>
      <c r="AR221" s="1">
        <f>MU!AR196+UMKC!AR145+'S&amp;T'!AR110+UMSL!AR143</f>
        <v>172</v>
      </c>
      <c r="AS221" s="1">
        <f>MU!AS196+UMKC!AS145+'S&amp;T'!AS110+UMSL!AS143</f>
        <v>257</v>
      </c>
      <c r="AT221" s="1">
        <f>MU!AT196+UMKC!AT145+'S&amp;T'!AT110+UMSL!AT143</f>
        <v>290</v>
      </c>
      <c r="AU221" s="1">
        <f>MU!AU196+UMKC!AU145+'S&amp;T'!AU110+UMSL!AU143</f>
        <v>286</v>
      </c>
      <c r="AV221" s="1">
        <f>MU!AV196+UMKC!AV145+'S&amp;T'!AV110+UMSL!AV143</f>
        <v>334</v>
      </c>
      <c r="AW221" s="1">
        <f>MU!AW196+UMKC!AW145+'S&amp;T'!AW110+UMSL!AW143</f>
        <v>447</v>
      </c>
      <c r="AX221" s="1">
        <f>MU!AX196+UMKC!AX145+'S&amp;T'!AX110+UMSL!AX143</f>
        <v>399</v>
      </c>
      <c r="AY221" s="1">
        <f>MU!AY196+UMKC!AY145+'S&amp;T'!AY110+UMSL!AY143</f>
        <v>443</v>
      </c>
      <c r="AZ221" s="1">
        <f>MU!AZ196+UMKC!AZ145+'S&amp;T'!AZ110+UMSL!AZ143</f>
        <v>414</v>
      </c>
      <c r="BA221" s="1">
        <f>MU!BA196+UMKC!BA145+'S&amp;T'!BA110+UMSL!BA143</f>
        <v>420</v>
      </c>
      <c r="BB221" s="1">
        <f>MU!BB196+UMKC!BB145+'S&amp;T'!BB110+UMSL!BB143</f>
        <v>501</v>
      </c>
      <c r="BC221" s="1">
        <f>MU!BC196+UMKC!BC145+'S&amp;T'!BC110+UMSL!BC143</f>
        <v>447</v>
      </c>
      <c r="BD221" s="1">
        <f>MU!BD196+UMKC!BD145+'S&amp;T'!BD110+UMSL!BD143</f>
        <v>414</v>
      </c>
      <c r="BE221" s="1">
        <f>MU!BE196+UMKC!BE145+'S&amp;T'!BE110+UMSL!BE143</f>
        <v>446</v>
      </c>
      <c r="BF221" s="1">
        <f>MU!BF196+UMKC!BF145+'S&amp;T'!BF110+UMSL!BF143</f>
        <v>399</v>
      </c>
      <c r="BG221" s="1">
        <f>MU!BG196+UMKC!BG145+'S&amp;T'!BG110+UMSL!BG143</f>
        <v>420</v>
      </c>
      <c r="BH221" s="1">
        <f>MU!BH196+UMKC!BH145+'S&amp;T'!BH110+UMSL!BH143</f>
        <v>419</v>
      </c>
      <c r="BI221" s="1">
        <f>MU!BI196+UMKC!BI145+'S&amp;T'!BI110+UMSL!BI143</f>
        <v>445</v>
      </c>
      <c r="BJ221" s="6"/>
    </row>
    <row r="222" spans="1:62" ht="13.5" hidden="1" customHeight="1" x14ac:dyDescent="0.2">
      <c r="A222" s="5"/>
      <c r="C222" s="1" t="s">
        <v>44</v>
      </c>
      <c r="W222" s="1">
        <f t="shared" ref="W222:AB222" si="230">W60+W68</f>
        <v>0</v>
      </c>
      <c r="X222" s="1">
        <f t="shared" si="230"/>
        <v>0</v>
      </c>
      <c r="Y222" s="1">
        <f t="shared" si="230"/>
        <v>0</v>
      </c>
      <c r="Z222" s="1">
        <f t="shared" si="230"/>
        <v>1</v>
      </c>
      <c r="AA222" s="1">
        <f t="shared" si="230"/>
        <v>0</v>
      </c>
      <c r="AB222" s="1">
        <f t="shared" si="230"/>
        <v>0</v>
      </c>
      <c r="BJ222" s="6"/>
    </row>
    <row r="223" spans="1:62" ht="13.5" customHeight="1" x14ac:dyDescent="0.2">
      <c r="A223" s="5"/>
      <c r="C223" s="1" t="s">
        <v>5</v>
      </c>
      <c r="W223" s="1">
        <f t="shared" ref="W223:AP223" si="231">W14+W22+W45+W61+W69+W110+W117+W148</f>
        <v>551</v>
      </c>
      <c r="X223" s="1">
        <f t="shared" si="231"/>
        <v>574</v>
      </c>
      <c r="Y223" s="1">
        <f t="shared" si="231"/>
        <v>549</v>
      </c>
      <c r="Z223" s="1">
        <f t="shared" si="231"/>
        <v>623</v>
      </c>
      <c r="AA223" s="1">
        <f t="shared" si="231"/>
        <v>626</v>
      </c>
      <c r="AB223" s="1">
        <f t="shared" si="231"/>
        <v>687</v>
      </c>
      <c r="AC223" s="1">
        <f t="shared" si="231"/>
        <v>676</v>
      </c>
      <c r="AD223" s="1">
        <f t="shared" si="231"/>
        <v>652</v>
      </c>
      <c r="AE223" s="1">
        <f t="shared" si="231"/>
        <v>655</v>
      </c>
      <c r="AF223" s="1">
        <f t="shared" si="231"/>
        <v>618</v>
      </c>
      <c r="AG223" s="1">
        <f t="shared" si="231"/>
        <v>651</v>
      </c>
      <c r="AH223" s="1">
        <f t="shared" si="231"/>
        <v>620</v>
      </c>
      <c r="AI223" s="1">
        <f t="shared" si="231"/>
        <v>564</v>
      </c>
      <c r="AJ223" s="1">
        <f t="shared" si="231"/>
        <v>577</v>
      </c>
      <c r="AK223" s="1">
        <f t="shared" si="231"/>
        <v>628</v>
      </c>
      <c r="AL223" s="1">
        <f t="shared" si="231"/>
        <v>653</v>
      </c>
      <c r="AM223" s="1">
        <f t="shared" si="231"/>
        <v>745</v>
      </c>
      <c r="AN223" s="1">
        <f t="shared" si="231"/>
        <v>849</v>
      </c>
      <c r="AO223" s="1">
        <f t="shared" si="231"/>
        <v>820</v>
      </c>
      <c r="AP223" s="1">
        <f t="shared" si="231"/>
        <v>776</v>
      </c>
      <c r="AQ223" s="1">
        <f>MU!AQ197+UMKC!AQ146+'S&amp;T'!AQ112+UMSL!AQ144</f>
        <v>714</v>
      </c>
      <c r="AR223" s="1">
        <f>MU!AR197+UMKC!AR146+'S&amp;T'!AR112+UMSL!AR144</f>
        <v>826</v>
      </c>
      <c r="AS223" s="1">
        <f>MU!AS197+UMKC!AS146+'S&amp;T'!AS112+UMSL!AS144</f>
        <v>874</v>
      </c>
      <c r="AT223" s="1">
        <f>MU!AT197+UMKC!AT146+'S&amp;T'!AT112+UMSL!AT144</f>
        <v>836</v>
      </c>
      <c r="AU223" s="1">
        <f>MU!AU197+UMKC!AU146+'S&amp;T'!AU112+UMSL!AU144</f>
        <v>1026</v>
      </c>
      <c r="AV223" s="1">
        <f>MU!AV197+UMKC!AV146+'S&amp;T'!AV112+UMSL!AV144</f>
        <v>1016</v>
      </c>
      <c r="AW223" s="1">
        <f>MU!AW197+UMKC!AW146+'S&amp;T'!AW112+UMSL!AW144</f>
        <v>1058</v>
      </c>
      <c r="AX223" s="1">
        <f>MU!AX197+UMKC!AX146+'S&amp;T'!AX112+UMSL!AX144</f>
        <v>1072</v>
      </c>
      <c r="AY223" s="1">
        <f>MU!AY197+UMKC!AY146+'S&amp;T'!AY112+UMSL!AY144</f>
        <v>1375</v>
      </c>
      <c r="AZ223" s="1">
        <f>MU!AZ197+UMKC!AZ146+'S&amp;T'!AZ112+UMSL!AZ144</f>
        <v>1515</v>
      </c>
      <c r="BA223" s="1">
        <f>MU!BA197+UMKC!BA146+'S&amp;T'!BA112+UMSL!BA144</f>
        <v>1415</v>
      </c>
      <c r="BB223" s="1">
        <f>MU!BB197+UMKC!BB146+'S&amp;T'!BB112+UMSL!BB144</f>
        <v>1278</v>
      </c>
      <c r="BC223" s="1">
        <f>MU!BC197+UMKC!BC146+'S&amp;T'!BC112+UMSL!BC144</f>
        <v>1044</v>
      </c>
      <c r="BD223" s="1">
        <f>MU!BD197+UMKC!BD146+'S&amp;T'!BD112+UMSL!BD144</f>
        <v>958</v>
      </c>
      <c r="BE223" s="1">
        <f>MU!BE197+UMKC!BE146+'S&amp;T'!BE112+UMSL!BE144</f>
        <v>887</v>
      </c>
      <c r="BF223" s="1">
        <f>MU!BF197+UMKC!BF146+'S&amp;T'!BF112+UMSL!BF144</f>
        <v>992</v>
      </c>
      <c r="BG223" s="1">
        <f>MU!BG197+UMKC!BG146+'S&amp;T'!BG112+UMSL!BG144</f>
        <v>1579</v>
      </c>
      <c r="BH223" s="1">
        <f>MU!BH197+UMKC!BH146+'S&amp;T'!BH112+UMSL!BH144</f>
        <v>1611</v>
      </c>
      <c r="BI223" s="1">
        <f>MU!BI197+UMKC!BI146+'S&amp;T'!BI112+UMSL!BI144</f>
        <v>1383</v>
      </c>
      <c r="BJ223" s="6"/>
    </row>
    <row r="224" spans="1:62" ht="13.5" customHeight="1" x14ac:dyDescent="0.2">
      <c r="A224" s="5"/>
      <c r="C224" s="1" t="s">
        <v>7</v>
      </c>
      <c r="W224" s="1">
        <f t="shared" ref="W224:AP224" si="232">W15+W23+W46+W62+W70+W111+W118+W149</f>
        <v>105</v>
      </c>
      <c r="X224" s="1">
        <f t="shared" si="232"/>
        <v>119</v>
      </c>
      <c r="Y224" s="1">
        <f t="shared" si="232"/>
        <v>132</v>
      </c>
      <c r="Z224" s="1">
        <f t="shared" si="232"/>
        <v>152</v>
      </c>
      <c r="AA224" s="1">
        <f t="shared" si="232"/>
        <v>142</v>
      </c>
      <c r="AB224" s="1">
        <f t="shared" si="232"/>
        <v>173</v>
      </c>
      <c r="AC224" s="1">
        <f t="shared" si="232"/>
        <v>152</v>
      </c>
      <c r="AD224" s="1">
        <f t="shared" si="232"/>
        <v>183</v>
      </c>
      <c r="AE224" s="1">
        <f t="shared" si="232"/>
        <v>162</v>
      </c>
      <c r="AF224" s="1">
        <f t="shared" si="232"/>
        <v>171</v>
      </c>
      <c r="AG224" s="1">
        <f t="shared" si="232"/>
        <v>179</v>
      </c>
      <c r="AH224" s="1">
        <f t="shared" si="232"/>
        <v>182</v>
      </c>
      <c r="AI224" s="1">
        <f t="shared" si="232"/>
        <v>133</v>
      </c>
      <c r="AJ224" s="1">
        <f t="shared" si="232"/>
        <v>156</v>
      </c>
      <c r="AK224" s="1">
        <f t="shared" si="232"/>
        <v>148</v>
      </c>
      <c r="AL224" s="1">
        <f t="shared" si="232"/>
        <v>150</v>
      </c>
      <c r="AM224" s="1">
        <f t="shared" si="232"/>
        <v>161</v>
      </c>
      <c r="AN224" s="1">
        <f t="shared" si="232"/>
        <v>155</v>
      </c>
      <c r="AO224" s="1">
        <f t="shared" si="232"/>
        <v>181</v>
      </c>
      <c r="AP224" s="1">
        <f t="shared" si="232"/>
        <v>210</v>
      </c>
      <c r="AQ224" s="1">
        <f>MU!AQ198+'S&amp;T'!AQ113+UMSL!AQ145</f>
        <v>200</v>
      </c>
      <c r="AR224" s="1">
        <f>MU!AR198+'S&amp;T'!AR113+UMSL!AR145</f>
        <v>217</v>
      </c>
      <c r="AS224" s="1">
        <f>MU!AS198+'S&amp;T'!AS113+UMSL!AS145</f>
        <v>189</v>
      </c>
      <c r="AT224" s="1">
        <f>MU!AT198+'S&amp;T'!AT113+UMSL!AT145</f>
        <v>188</v>
      </c>
      <c r="AU224" s="1">
        <f>MU!AU198+'S&amp;T'!AU113+UMSL!AU145</f>
        <v>201</v>
      </c>
      <c r="AV224" s="1">
        <f>MU!AV198+'S&amp;T'!AV113+UMSL!AV145</f>
        <v>222</v>
      </c>
      <c r="AW224" s="1">
        <f>MU!AW198+'S&amp;T'!AW113+UMSL!AW145</f>
        <v>254</v>
      </c>
      <c r="AX224" s="1">
        <f>MU!AX198+'S&amp;T'!AX113+UMSL!AX145</f>
        <v>222</v>
      </c>
      <c r="AY224" s="1">
        <f>MU!AY198+'S&amp;T'!AY113+UMSL!AY145</f>
        <v>272</v>
      </c>
      <c r="AZ224" s="1">
        <f>MU!AZ198+'S&amp;T'!AZ113+UMSL!AZ145</f>
        <v>266</v>
      </c>
      <c r="BA224" s="1">
        <f>MU!BA198+'S&amp;T'!BA113+UMSL!BA145</f>
        <v>272</v>
      </c>
      <c r="BB224" s="1">
        <f>MU!BB198+'S&amp;T'!BB113+UMSL!BB145</f>
        <v>297</v>
      </c>
      <c r="BC224" s="1">
        <f>MU!BC198+'S&amp;T'!BC113+UMSL!BC145</f>
        <v>262</v>
      </c>
      <c r="BD224" s="1">
        <f>MU!BD198+'S&amp;T'!BD113+UMSL!BD145</f>
        <v>285</v>
      </c>
      <c r="BE224" s="1">
        <f>MU!BE198+'S&amp;T'!BE113+UMSL!BE145</f>
        <v>287</v>
      </c>
      <c r="BF224" s="1">
        <f>MU!BF198+'S&amp;T'!BF113+UMSL!BF145</f>
        <v>278</v>
      </c>
      <c r="BG224" s="1">
        <f>MU!BG198+'S&amp;T'!BG113+UMSL!BG145</f>
        <v>248</v>
      </c>
      <c r="BH224" s="1">
        <f>MU!BH198+'S&amp;T'!BH113+UMSL!BH145</f>
        <v>204</v>
      </c>
      <c r="BI224" s="1">
        <f>MU!BI198+UMKC!BI147+'S&amp;T'!BI113+UMSL!BI145</f>
        <v>210</v>
      </c>
      <c r="BJ224" s="6"/>
    </row>
    <row r="225" spans="1:62" ht="13.5" customHeight="1" x14ac:dyDescent="0.2">
      <c r="A225" s="5"/>
      <c r="C225" s="1" t="s">
        <v>32</v>
      </c>
      <c r="BD225" s="1">
        <f>MU!BD199</f>
        <v>114</v>
      </c>
      <c r="BE225" s="1">
        <f>MU!BE199</f>
        <v>114</v>
      </c>
      <c r="BF225" s="1">
        <f>MU!BF199</f>
        <v>116</v>
      </c>
      <c r="BG225" s="1">
        <f>MU!BG199</f>
        <v>115</v>
      </c>
      <c r="BH225" s="1">
        <f>MU!BH199</f>
        <v>120</v>
      </c>
      <c r="BI225" s="1">
        <f>MU!BI199</f>
        <v>113</v>
      </c>
      <c r="BJ225" s="6"/>
    </row>
    <row r="226" spans="1:62" ht="13.5" customHeight="1" x14ac:dyDescent="0.2">
      <c r="A226" s="5"/>
      <c r="W226" s="9">
        <f t="shared" ref="W226:AA226" si="233">SUM(W220:W224)</f>
        <v>3012</v>
      </c>
      <c r="X226" s="9">
        <f t="shared" si="233"/>
        <v>2829</v>
      </c>
      <c r="Y226" s="9">
        <f t="shared" si="233"/>
        <v>2655</v>
      </c>
      <c r="Z226" s="9">
        <f t="shared" si="233"/>
        <v>2572</v>
      </c>
      <c r="AA226" s="9">
        <f t="shared" si="233"/>
        <v>2475</v>
      </c>
      <c r="AB226" s="9">
        <f t="shared" ref="AB226:AO226" si="234">SUM(AB220:AB224)</f>
        <v>2525</v>
      </c>
      <c r="AC226" s="9">
        <f t="shared" si="234"/>
        <v>2716</v>
      </c>
      <c r="AD226" s="9">
        <f t="shared" si="234"/>
        <v>2767</v>
      </c>
      <c r="AE226" s="9">
        <f t="shared" si="234"/>
        <v>2685</v>
      </c>
      <c r="AF226" s="9">
        <f t="shared" si="234"/>
        <v>2707</v>
      </c>
      <c r="AG226" s="9">
        <f t="shared" si="234"/>
        <v>2821</v>
      </c>
      <c r="AH226" s="9">
        <f t="shared" si="234"/>
        <v>2743</v>
      </c>
      <c r="AI226" s="9">
        <f t="shared" si="234"/>
        <v>2737</v>
      </c>
      <c r="AJ226" s="9">
        <f t="shared" si="234"/>
        <v>2799</v>
      </c>
      <c r="AK226" s="9">
        <f t="shared" si="234"/>
        <v>2689</v>
      </c>
      <c r="AL226" s="9">
        <f t="shared" si="234"/>
        <v>2835</v>
      </c>
      <c r="AM226" s="9">
        <f t="shared" si="234"/>
        <v>2973</v>
      </c>
      <c r="AN226" s="9">
        <f t="shared" si="234"/>
        <v>3186</v>
      </c>
      <c r="AO226" s="9">
        <f t="shared" si="234"/>
        <v>3108</v>
      </c>
      <c r="AP226" s="9">
        <f>SUM(AP220:AP224)</f>
        <v>3124</v>
      </c>
      <c r="AQ226" s="9">
        <f t="shared" ref="AQ226:AW226" si="235">SUM(AQ219:AQ224)</f>
        <v>3287</v>
      </c>
      <c r="AR226" s="9">
        <f t="shared" si="235"/>
        <v>3468</v>
      </c>
      <c r="AS226" s="9">
        <f t="shared" si="235"/>
        <v>3627</v>
      </c>
      <c r="AT226" s="9">
        <f t="shared" si="235"/>
        <v>3760</v>
      </c>
      <c r="AU226" s="9">
        <f t="shared" si="235"/>
        <v>3965</v>
      </c>
      <c r="AV226" s="9">
        <f t="shared" si="235"/>
        <v>4355</v>
      </c>
      <c r="AW226" s="9">
        <f t="shared" si="235"/>
        <v>4638</v>
      </c>
      <c r="AX226" s="9">
        <f t="shared" ref="AX226:AY226" si="236">SUM(AX219:AX224)</f>
        <v>4577</v>
      </c>
      <c r="AY226" s="9">
        <f t="shared" si="236"/>
        <v>5423</v>
      </c>
      <c r="AZ226" s="9">
        <f t="shared" ref="AZ226:BA226" si="237">SUM(AZ219:AZ224)</f>
        <v>5725</v>
      </c>
      <c r="BA226" s="9">
        <f t="shared" si="237"/>
        <v>5581</v>
      </c>
      <c r="BB226" s="9">
        <f t="shared" ref="BB226:BC226" si="238">SUM(BB219:BB224)</f>
        <v>5760</v>
      </c>
      <c r="BC226" s="9">
        <f t="shared" si="238"/>
        <v>5432</v>
      </c>
      <c r="BD226" s="9">
        <f t="shared" ref="BD226:BI226" si="239">SUM(BD219:BD225)</f>
        <v>5385</v>
      </c>
      <c r="BE226" s="9">
        <f t="shared" si="239"/>
        <v>5228</v>
      </c>
      <c r="BF226" s="9">
        <f t="shared" si="239"/>
        <v>5308</v>
      </c>
      <c r="BG226" s="9">
        <f t="shared" si="239"/>
        <v>6059</v>
      </c>
      <c r="BH226" s="9">
        <f t="shared" si="239"/>
        <v>6254</v>
      </c>
      <c r="BI226" s="9">
        <f t="shared" si="239"/>
        <v>6193</v>
      </c>
      <c r="BJ226" s="6"/>
    </row>
    <row r="227" spans="1:62" ht="13.5" customHeight="1" x14ac:dyDescent="0.2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6"/>
    </row>
    <row r="228" spans="1:62" ht="13.5" customHeight="1" x14ac:dyDescent="0.2">
      <c r="A228" s="5"/>
      <c r="B228" s="34" t="s">
        <v>123</v>
      </c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6"/>
    </row>
    <row r="229" spans="1:62" ht="13.5" customHeight="1" x14ac:dyDescent="0.2">
      <c r="A229" s="5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6"/>
    </row>
    <row r="230" spans="1:62" ht="13.5" customHeight="1" x14ac:dyDescent="0.25">
      <c r="A230" s="5"/>
      <c r="B230" s="37" t="s">
        <v>122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9"/>
      <c r="BJ230" s="6"/>
    </row>
    <row r="231" spans="1:62" ht="13.5" customHeight="1" x14ac:dyDescent="0.2">
      <c r="A231" s="5"/>
      <c r="BJ231" s="6"/>
    </row>
    <row r="232" spans="1:62" ht="13.5" customHeight="1" x14ac:dyDescent="0.2">
      <c r="A232" s="5"/>
      <c r="B232" s="1" t="s">
        <v>96</v>
      </c>
      <c r="BJ232" s="6"/>
    </row>
    <row r="233" spans="1:62" ht="13.5" customHeight="1" x14ac:dyDescent="0.2">
      <c r="A233" s="5"/>
      <c r="B233" s="1" t="s">
        <v>95</v>
      </c>
      <c r="BJ233" s="6"/>
    </row>
    <row r="234" spans="1:62" ht="13.5" customHeight="1" x14ac:dyDescent="0.2">
      <c r="A234" s="5"/>
      <c r="BJ234" s="6"/>
    </row>
    <row r="235" spans="1:62" ht="13.5" customHeight="1" x14ac:dyDescent="0.2">
      <c r="A235" s="5"/>
      <c r="B235" s="1" t="s">
        <v>98</v>
      </c>
      <c r="BJ235" s="6"/>
    </row>
    <row r="236" spans="1:62" ht="13.5" customHeight="1" x14ac:dyDescent="0.2">
      <c r="A236" s="5"/>
      <c r="B236" s="1" t="s">
        <v>99</v>
      </c>
      <c r="BJ236" s="6"/>
    </row>
    <row r="237" spans="1:62" ht="13.5" customHeight="1" x14ac:dyDescent="0.2">
      <c r="A237" s="5"/>
      <c r="BJ237" s="6"/>
    </row>
    <row r="238" spans="1:62" ht="13.5" customHeight="1" x14ac:dyDescent="0.2">
      <c r="A238" s="5"/>
      <c r="B238" s="1" t="s">
        <v>105</v>
      </c>
      <c r="BJ238" s="6"/>
    </row>
    <row r="239" spans="1:62" ht="13.5" customHeight="1" x14ac:dyDescent="0.2">
      <c r="A239" s="5"/>
      <c r="B239" s="1" t="s">
        <v>94</v>
      </c>
      <c r="BJ239" s="6"/>
    </row>
    <row r="240" spans="1:62" ht="13.5" customHeight="1" x14ac:dyDescent="0.2">
      <c r="A240" s="5"/>
      <c r="BJ240" s="6"/>
    </row>
    <row r="241" spans="1:62" ht="13.5" customHeight="1" x14ac:dyDescent="0.2">
      <c r="A241" s="5"/>
      <c r="B241" s="1" t="s">
        <v>106</v>
      </c>
      <c r="BJ241" s="6"/>
    </row>
    <row r="242" spans="1:62" ht="13.5" customHeight="1" x14ac:dyDescent="0.2">
      <c r="A242" s="5"/>
      <c r="B242" s="1" t="s">
        <v>107</v>
      </c>
      <c r="BJ242" s="6"/>
    </row>
    <row r="243" spans="1:62" ht="13.5" customHeight="1" x14ac:dyDescent="0.2">
      <c r="A243" s="5"/>
      <c r="BJ243" s="6"/>
    </row>
    <row r="244" spans="1:62" ht="13.5" customHeight="1" x14ac:dyDescent="0.2">
      <c r="A244" s="5"/>
      <c r="B244" s="1" t="s">
        <v>117</v>
      </c>
      <c r="BJ244" s="6"/>
    </row>
    <row r="245" spans="1:62" ht="13.5" customHeight="1" x14ac:dyDescent="0.2">
      <c r="A245" s="5"/>
      <c r="BJ245" s="6"/>
    </row>
    <row r="246" spans="1:62" ht="13.5" customHeight="1" x14ac:dyDescent="0.2">
      <c r="A246" s="10"/>
      <c r="B246" s="32" t="s">
        <v>31</v>
      </c>
      <c r="C246" s="3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5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 t="s">
        <v>125</v>
      </c>
      <c r="BJ246" s="11"/>
    </row>
  </sheetData>
  <mergeCells count="4">
    <mergeCell ref="A2:BJ2"/>
    <mergeCell ref="B246:C246"/>
    <mergeCell ref="B228:BI229"/>
    <mergeCell ref="B230:BI230"/>
  </mergeCells>
  <hyperlinks>
    <hyperlink ref="B246:C246" r:id="rId1" display="Source: IPEDS C, Completions Survey" xr:uid="{62F779CC-B518-4C57-B4BA-FCE389189E0A}"/>
    <hyperlink ref="B230" r:id="rId2" xr:uid="{B69DAB48-3919-4A8E-9CBA-306A4B25DE66}"/>
  </hyperlinks>
  <printOptions horizontalCentered="1"/>
  <pageMargins left="0.7" right="0.45" top="0.5" bottom="0.25" header="0.3" footer="0.3"/>
  <pageSetup orientation="portrait" r:id="rId3"/>
  <rowBreaks count="4" manualBreakCount="4">
    <brk id="55" max="16383" man="1"/>
    <brk id="112" max="16383" man="1"/>
    <brk id="169" max="16383" man="1"/>
    <brk id="227" max="16383" man="1"/>
  </rowBreaks>
  <ignoredErrors>
    <ignoredError sqref="BE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O214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3.5" customHeight="1" x14ac:dyDescent="0.2"/>
  <cols>
    <col min="1" max="2" width="2.7109375" style="1" customWidth="1"/>
    <col min="3" max="3" width="25.7109375" style="1" customWidth="1"/>
    <col min="4" max="55" width="7.7109375" style="1" hidden="1" customWidth="1"/>
    <col min="56" max="61" width="7.7109375" style="1" customWidth="1"/>
    <col min="62" max="62" width="2.7109375" style="1" customWidth="1"/>
    <col min="63" max="16384" width="9.140625" style="1"/>
  </cols>
  <sheetData>
    <row r="2" spans="1:62" ht="15" customHeight="1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1"/>
    </row>
    <row r="3" spans="1:62" ht="13.5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"/>
    </row>
    <row r="4" spans="1:62" ht="15" customHeight="1" x14ac:dyDescent="0.25">
      <c r="A4" s="5"/>
      <c r="B4" s="7" t="s">
        <v>109</v>
      </c>
      <c r="BJ4" s="6"/>
    </row>
    <row r="5" spans="1:62" ht="15" customHeight="1" x14ac:dyDescent="0.25">
      <c r="A5" s="5"/>
      <c r="B5" s="7" t="s">
        <v>24</v>
      </c>
      <c r="BJ5" s="6"/>
    </row>
    <row r="6" spans="1:62" ht="13.5" customHeight="1" x14ac:dyDescent="0.2">
      <c r="A6" s="5"/>
      <c r="BJ6" s="6"/>
    </row>
    <row r="7" spans="1:62" ht="13.5" customHeight="1" thickBot="1" x14ac:dyDescent="0.25">
      <c r="A7" s="5"/>
      <c r="B7" s="3"/>
      <c r="C7" s="3"/>
      <c r="D7" s="4" t="s">
        <v>63</v>
      </c>
      <c r="E7" s="4" t="s">
        <v>62</v>
      </c>
      <c r="F7" s="4" t="s">
        <v>61</v>
      </c>
      <c r="G7" s="4" t="s">
        <v>60</v>
      </c>
      <c r="H7" s="4" t="s">
        <v>59</v>
      </c>
      <c r="I7" s="4" t="s">
        <v>58</v>
      </c>
      <c r="J7" s="4" t="s">
        <v>57</v>
      </c>
      <c r="K7" s="4" t="s">
        <v>56</v>
      </c>
      <c r="L7" s="4" t="s">
        <v>55</v>
      </c>
      <c r="M7" s="4" t="s">
        <v>54</v>
      </c>
      <c r="N7" s="4" t="s">
        <v>53</v>
      </c>
      <c r="O7" s="4" t="s">
        <v>52</v>
      </c>
      <c r="P7" s="4" t="s">
        <v>51</v>
      </c>
      <c r="Q7" s="4" t="s">
        <v>50</v>
      </c>
      <c r="R7" s="4" t="s">
        <v>49</v>
      </c>
      <c r="S7" s="4" t="s">
        <v>48</v>
      </c>
      <c r="T7" s="4" t="s">
        <v>47</v>
      </c>
      <c r="U7" s="4" t="s">
        <v>46</v>
      </c>
      <c r="V7" s="4" t="s">
        <v>45</v>
      </c>
      <c r="W7" s="4" t="s">
        <v>42</v>
      </c>
      <c r="X7" s="4" t="s">
        <v>43</v>
      </c>
      <c r="Y7" s="4" t="s">
        <v>39</v>
      </c>
      <c r="Z7" s="4" t="s">
        <v>40</v>
      </c>
      <c r="AA7" s="4" t="s">
        <v>41</v>
      </c>
      <c r="AB7" s="4" t="s">
        <v>38</v>
      </c>
      <c r="AC7" s="4" t="s">
        <v>37</v>
      </c>
      <c r="AD7" s="4" t="s">
        <v>36</v>
      </c>
      <c r="AE7" s="4" t="s">
        <v>35</v>
      </c>
      <c r="AF7" s="4" t="s">
        <v>34</v>
      </c>
      <c r="AG7" s="4" t="s">
        <v>22</v>
      </c>
      <c r="AH7" s="4" t="s">
        <v>21</v>
      </c>
      <c r="AI7" s="4" t="s">
        <v>20</v>
      </c>
      <c r="AJ7" s="4" t="s">
        <v>19</v>
      </c>
      <c r="AK7" s="4" t="s">
        <v>18</v>
      </c>
      <c r="AL7" s="4" t="s">
        <v>17</v>
      </c>
      <c r="AM7" s="4" t="s">
        <v>16</v>
      </c>
      <c r="AN7" s="4" t="s">
        <v>15</v>
      </c>
      <c r="AO7" s="4" t="s">
        <v>14</v>
      </c>
      <c r="AP7" s="4" t="s">
        <v>13</v>
      </c>
      <c r="AQ7" s="4" t="s">
        <v>12</v>
      </c>
      <c r="AR7" s="4" t="s">
        <v>8</v>
      </c>
      <c r="AS7" s="4" t="s">
        <v>6</v>
      </c>
      <c r="AT7" s="4" t="s">
        <v>3</v>
      </c>
      <c r="AU7" s="4" t="s">
        <v>1</v>
      </c>
      <c r="AV7" s="4" t="s">
        <v>2</v>
      </c>
      <c r="AW7" s="4" t="s">
        <v>4</v>
      </c>
      <c r="AX7" s="4" t="s">
        <v>108</v>
      </c>
      <c r="AY7" s="4" t="s">
        <v>110</v>
      </c>
      <c r="AZ7" s="4" t="s">
        <v>112</v>
      </c>
      <c r="BA7" s="4" t="s">
        <v>113</v>
      </c>
      <c r="BB7" s="4" t="s">
        <v>114</v>
      </c>
      <c r="BC7" s="4" t="s">
        <v>115</v>
      </c>
      <c r="BD7" s="4" t="s">
        <v>116</v>
      </c>
      <c r="BE7" s="4" t="s">
        <v>118</v>
      </c>
      <c r="BF7" s="4" t="s">
        <v>119</v>
      </c>
      <c r="BG7" s="4" t="s">
        <v>120</v>
      </c>
      <c r="BH7" s="4" t="s">
        <v>121</v>
      </c>
      <c r="BI7" s="4" t="s">
        <v>124</v>
      </c>
      <c r="BJ7" s="6"/>
    </row>
    <row r="8" spans="1:62" ht="13.5" customHeight="1" thickTop="1" x14ac:dyDescent="0.2">
      <c r="A8" s="5"/>
      <c r="BJ8" s="6"/>
    </row>
    <row r="9" spans="1:62" ht="13.5" customHeight="1" x14ac:dyDescent="0.2">
      <c r="A9" s="5"/>
      <c r="B9" s="13" t="s">
        <v>30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6"/>
    </row>
    <row r="10" spans="1:62" ht="13.5" customHeight="1" x14ac:dyDescent="0.2">
      <c r="A10" s="5"/>
      <c r="B10" s="8" t="s">
        <v>64</v>
      </c>
      <c r="BJ10" s="6"/>
    </row>
    <row r="11" spans="1:62" ht="13.5" customHeight="1" x14ac:dyDescent="0.2">
      <c r="A11" s="5"/>
      <c r="B11" s="8"/>
      <c r="C11" s="1" t="s">
        <v>10</v>
      </c>
      <c r="BC11" s="1">
        <v>21</v>
      </c>
      <c r="BD11" s="1">
        <v>18</v>
      </c>
      <c r="BE11" s="1">
        <v>32</v>
      </c>
      <c r="BF11" s="1">
        <v>31</v>
      </c>
      <c r="BG11" s="1">
        <v>61</v>
      </c>
      <c r="BH11" s="1">
        <v>79</v>
      </c>
      <c r="BI11" s="1">
        <v>52</v>
      </c>
      <c r="BJ11" s="6"/>
    </row>
    <row r="12" spans="1:62" ht="13.5" customHeight="1" x14ac:dyDescent="0.2">
      <c r="A12" s="5"/>
      <c r="C12" s="1" t="s">
        <v>0</v>
      </c>
      <c r="W12" s="1">
        <f>74+197</f>
        <v>271</v>
      </c>
      <c r="X12" s="1">
        <f>79+192</f>
        <v>271</v>
      </c>
      <c r="Y12" s="1">
        <f>59+161</f>
        <v>220</v>
      </c>
      <c r="Z12" s="1">
        <f>52+120</f>
        <v>172</v>
      </c>
      <c r="AA12" s="1">
        <f>50+96</f>
        <v>146</v>
      </c>
      <c r="AB12" s="1">
        <f>42+103</f>
        <v>145</v>
      </c>
      <c r="AC12" s="1">
        <f>41+123</f>
        <v>164</v>
      </c>
      <c r="AD12" s="1">
        <f>41+114</f>
        <v>155</v>
      </c>
      <c r="AE12" s="1">
        <f>49+134</f>
        <v>183</v>
      </c>
      <c r="AF12" s="1">
        <f>49+149</f>
        <v>198</v>
      </c>
      <c r="AG12" s="1">
        <f>56+142</f>
        <v>198</v>
      </c>
      <c r="AH12" s="1">
        <f>63+158</f>
        <v>221</v>
      </c>
      <c r="AI12" s="1">
        <f>66+137</f>
        <v>203</v>
      </c>
      <c r="AJ12" s="1">
        <f>73+162</f>
        <v>235</v>
      </c>
      <c r="AK12" s="1">
        <f>97+147</f>
        <v>244</v>
      </c>
      <c r="AL12" s="1">
        <f>79+101</f>
        <v>180</v>
      </c>
      <c r="AM12" s="1">
        <v>220</v>
      </c>
      <c r="AN12" s="1">
        <v>199</v>
      </c>
      <c r="AO12" s="1">
        <v>191</v>
      </c>
      <c r="AP12" s="1">
        <v>210</v>
      </c>
      <c r="AQ12" s="1">
        <v>203</v>
      </c>
      <c r="AR12" s="1">
        <v>216</v>
      </c>
      <c r="AS12" s="1">
        <v>212</v>
      </c>
      <c r="AT12" s="1">
        <v>205</v>
      </c>
      <c r="AU12" s="1">
        <v>229</v>
      </c>
      <c r="AV12" s="1">
        <v>239</v>
      </c>
      <c r="AW12" s="1">
        <v>275</v>
      </c>
      <c r="AX12" s="1">
        <v>274</v>
      </c>
      <c r="AY12" s="1">
        <v>272</v>
      </c>
      <c r="AZ12" s="1">
        <v>318</v>
      </c>
      <c r="BA12" s="1">
        <v>295</v>
      </c>
      <c r="BB12" s="1">
        <v>314</v>
      </c>
      <c r="BC12" s="1">
        <v>251</v>
      </c>
      <c r="BD12" s="1">
        <v>230</v>
      </c>
      <c r="BE12" s="1">
        <v>205</v>
      </c>
      <c r="BF12" s="1">
        <v>205</v>
      </c>
      <c r="BG12" s="1">
        <v>253</v>
      </c>
      <c r="BH12" s="1">
        <v>263</v>
      </c>
      <c r="BI12" s="1">
        <v>273</v>
      </c>
      <c r="BJ12" s="6"/>
    </row>
    <row r="13" spans="1:62" ht="13.5" customHeight="1" x14ac:dyDescent="0.2">
      <c r="A13" s="5"/>
      <c r="C13" s="1" t="s">
        <v>9</v>
      </c>
      <c r="BE13" s="1">
        <v>1</v>
      </c>
      <c r="BF13" s="1">
        <v>3</v>
      </c>
      <c r="BG13" s="1">
        <v>3</v>
      </c>
      <c r="BH13" s="1">
        <v>5</v>
      </c>
      <c r="BI13" s="1">
        <v>0</v>
      </c>
      <c r="BJ13" s="6"/>
    </row>
    <row r="14" spans="1:62" ht="13.5" customHeight="1" x14ac:dyDescent="0.2">
      <c r="A14" s="5"/>
      <c r="C14" s="1" t="s">
        <v>5</v>
      </c>
      <c r="W14" s="1">
        <f>13+37</f>
        <v>50</v>
      </c>
      <c r="X14" s="1">
        <f>8+50</f>
        <v>58</v>
      </c>
      <c r="Y14" s="1">
        <f>5+31</f>
        <v>36</v>
      </c>
      <c r="Z14" s="1">
        <f>8+46</f>
        <v>54</v>
      </c>
      <c r="AA14" s="1">
        <f>12+38</f>
        <v>50</v>
      </c>
      <c r="AB14" s="1">
        <f>10+28</f>
        <v>38</v>
      </c>
      <c r="AC14" s="1">
        <f>9+30</f>
        <v>39</v>
      </c>
      <c r="AD14" s="1">
        <f>26+24</f>
        <v>50</v>
      </c>
      <c r="AE14" s="1">
        <f>11+25</f>
        <v>36</v>
      </c>
      <c r="AF14" s="1">
        <f>11+19</f>
        <v>30</v>
      </c>
      <c r="AG14" s="1">
        <f>12+15</f>
        <v>27</v>
      </c>
      <c r="AH14" s="1">
        <f>4+20</f>
        <v>24</v>
      </c>
      <c r="AI14" s="1">
        <f>6+25</f>
        <v>31</v>
      </c>
      <c r="AJ14" s="1">
        <f>8+20</f>
        <v>28</v>
      </c>
      <c r="AK14" s="1">
        <f>8+23</f>
        <v>31</v>
      </c>
      <c r="AL14" s="1">
        <f>10+25</f>
        <v>35</v>
      </c>
      <c r="AM14" s="1">
        <v>20</v>
      </c>
      <c r="AN14" s="1">
        <v>27</v>
      </c>
      <c r="AO14" s="1">
        <v>29</v>
      </c>
      <c r="AP14" s="1">
        <v>29</v>
      </c>
      <c r="AQ14" s="1">
        <v>33</v>
      </c>
      <c r="AR14" s="1">
        <v>27</v>
      </c>
      <c r="AS14" s="1">
        <v>31</v>
      </c>
      <c r="AT14" s="1">
        <v>32</v>
      </c>
      <c r="AU14" s="1">
        <v>33</v>
      </c>
      <c r="AV14" s="1">
        <v>36</v>
      </c>
      <c r="AW14" s="1">
        <v>32</v>
      </c>
      <c r="AX14" s="1">
        <v>54</v>
      </c>
      <c r="AY14" s="1">
        <v>25</v>
      </c>
      <c r="AZ14" s="1">
        <v>49</v>
      </c>
      <c r="BA14" s="1">
        <v>30</v>
      </c>
      <c r="BB14" s="1">
        <v>34</v>
      </c>
      <c r="BC14" s="1">
        <v>30</v>
      </c>
      <c r="BD14" s="1">
        <v>36</v>
      </c>
      <c r="BE14" s="1">
        <v>30</v>
      </c>
      <c r="BF14" s="1">
        <v>37</v>
      </c>
      <c r="BG14" s="1">
        <v>17</v>
      </c>
      <c r="BH14" s="1">
        <v>30</v>
      </c>
      <c r="BI14" s="1">
        <v>23</v>
      </c>
      <c r="BJ14" s="6"/>
    </row>
    <row r="15" spans="1:62" ht="13.5" customHeight="1" x14ac:dyDescent="0.2">
      <c r="A15" s="5"/>
      <c r="C15" s="1" t="s">
        <v>7</v>
      </c>
      <c r="W15" s="1">
        <f>4+13</f>
        <v>17</v>
      </c>
      <c r="X15" s="1">
        <f>1+15</f>
        <v>16</v>
      </c>
      <c r="Y15" s="1">
        <v>20</v>
      </c>
      <c r="Z15" s="1">
        <f>4+34</f>
        <v>38</v>
      </c>
      <c r="AA15" s="1">
        <f>3+14</f>
        <v>17</v>
      </c>
      <c r="AB15" s="1">
        <f>4+23</f>
        <v>27</v>
      </c>
      <c r="AC15" s="1">
        <f>1+20</f>
        <v>21</v>
      </c>
      <c r="AD15" s="1">
        <f>1+18</f>
        <v>19</v>
      </c>
      <c r="AE15" s="1">
        <f>8+10</f>
        <v>18</v>
      </c>
      <c r="AF15" s="1">
        <f>3+17</f>
        <v>20</v>
      </c>
      <c r="AG15" s="1">
        <f>5+8</f>
        <v>13</v>
      </c>
      <c r="AH15" s="1">
        <f>5+9</f>
        <v>14</v>
      </c>
      <c r="AI15" s="1">
        <f>7+10</f>
        <v>17</v>
      </c>
      <c r="AJ15" s="1">
        <f>4+12</f>
        <v>16</v>
      </c>
      <c r="AK15" s="1">
        <f>5+13</f>
        <v>18</v>
      </c>
      <c r="AL15" s="1">
        <f>6+9</f>
        <v>15</v>
      </c>
      <c r="AM15" s="1">
        <v>17</v>
      </c>
      <c r="AN15" s="1">
        <v>15</v>
      </c>
      <c r="AO15" s="1">
        <v>14</v>
      </c>
      <c r="AP15" s="1">
        <v>14</v>
      </c>
      <c r="AQ15" s="1">
        <v>17</v>
      </c>
      <c r="AR15" s="1">
        <v>11</v>
      </c>
      <c r="AS15" s="1">
        <v>22</v>
      </c>
      <c r="AT15" s="1">
        <v>12</v>
      </c>
      <c r="AU15" s="1">
        <v>18</v>
      </c>
      <c r="AV15" s="1">
        <v>18</v>
      </c>
      <c r="AW15" s="1">
        <v>24</v>
      </c>
      <c r="AX15" s="1">
        <v>22</v>
      </c>
      <c r="AY15" s="1">
        <v>22</v>
      </c>
      <c r="AZ15" s="1">
        <v>17</v>
      </c>
      <c r="BA15" s="1">
        <v>29</v>
      </c>
      <c r="BB15" s="1">
        <v>20</v>
      </c>
      <c r="BC15" s="1">
        <v>28</v>
      </c>
      <c r="BD15" s="1">
        <v>25</v>
      </c>
      <c r="BE15" s="1">
        <v>27</v>
      </c>
      <c r="BF15" s="1">
        <v>27</v>
      </c>
      <c r="BG15" s="1">
        <v>25</v>
      </c>
      <c r="BH15" s="1">
        <v>22</v>
      </c>
      <c r="BI15" s="1">
        <v>17</v>
      </c>
      <c r="BJ15" s="6"/>
    </row>
    <row r="16" spans="1:62" ht="13.5" customHeight="1" x14ac:dyDescent="0.2">
      <c r="A16" s="5"/>
      <c r="C16" s="1" t="s">
        <v>32</v>
      </c>
      <c r="BD16" s="1">
        <v>114</v>
      </c>
      <c r="BE16" s="1">
        <v>114</v>
      </c>
      <c r="BF16" s="1">
        <v>116</v>
      </c>
      <c r="BG16" s="1">
        <v>115</v>
      </c>
      <c r="BH16" s="1">
        <v>120</v>
      </c>
      <c r="BI16" s="1">
        <v>113</v>
      </c>
      <c r="BJ16" s="6"/>
    </row>
    <row r="17" spans="1:62" ht="13.5" customHeight="1" x14ac:dyDescent="0.2">
      <c r="A17" s="5"/>
      <c r="W17" s="9">
        <f t="shared" ref="W17:AA17" si="0">SUM(W12:W15)</f>
        <v>338</v>
      </c>
      <c r="X17" s="9">
        <f t="shared" si="0"/>
        <v>345</v>
      </c>
      <c r="Y17" s="9">
        <f t="shared" si="0"/>
        <v>276</v>
      </c>
      <c r="Z17" s="9">
        <f t="shared" si="0"/>
        <v>264</v>
      </c>
      <c r="AA17" s="9">
        <f t="shared" si="0"/>
        <v>213</v>
      </c>
      <c r="AB17" s="9">
        <f>SUM(AB12:AB15)</f>
        <v>210</v>
      </c>
      <c r="AC17" s="9">
        <f t="shared" ref="AC17:AD17" si="1">SUM(AC12:AC15)</f>
        <v>224</v>
      </c>
      <c r="AD17" s="9">
        <f t="shared" si="1"/>
        <v>224</v>
      </c>
      <c r="AE17" s="9">
        <f t="shared" ref="AE17:AG17" si="2">SUM(AE12:AE15)</f>
        <v>237</v>
      </c>
      <c r="AF17" s="9">
        <f t="shared" si="2"/>
        <v>248</v>
      </c>
      <c r="AG17" s="9">
        <f t="shared" si="2"/>
        <v>238</v>
      </c>
      <c r="AH17" s="9">
        <f t="shared" ref="AH17:AJ17" si="3">SUM(AH12:AH15)</f>
        <v>259</v>
      </c>
      <c r="AI17" s="9">
        <f t="shared" si="3"/>
        <v>251</v>
      </c>
      <c r="AJ17" s="9">
        <f t="shared" si="3"/>
        <v>279</v>
      </c>
      <c r="AK17" s="9">
        <f t="shared" ref="AK17:AV17" si="4">SUM(AK12:AK15)</f>
        <v>293</v>
      </c>
      <c r="AL17" s="9">
        <f t="shared" si="4"/>
        <v>230</v>
      </c>
      <c r="AM17" s="9">
        <f t="shared" si="4"/>
        <v>257</v>
      </c>
      <c r="AN17" s="9">
        <f t="shared" si="4"/>
        <v>241</v>
      </c>
      <c r="AO17" s="9">
        <f t="shared" si="4"/>
        <v>234</v>
      </c>
      <c r="AP17" s="9">
        <f t="shared" si="4"/>
        <v>253</v>
      </c>
      <c r="AQ17" s="9">
        <f t="shared" si="4"/>
        <v>253</v>
      </c>
      <c r="AR17" s="9">
        <f t="shared" si="4"/>
        <v>254</v>
      </c>
      <c r="AS17" s="9">
        <f t="shared" si="4"/>
        <v>265</v>
      </c>
      <c r="AT17" s="9">
        <f t="shared" si="4"/>
        <v>249</v>
      </c>
      <c r="AU17" s="9">
        <f t="shared" si="4"/>
        <v>280</v>
      </c>
      <c r="AV17" s="9">
        <f t="shared" si="4"/>
        <v>293</v>
      </c>
      <c r="AW17" s="9">
        <f t="shared" ref="AW17:BB17" si="5">SUM(AW12:AW15)</f>
        <v>331</v>
      </c>
      <c r="AX17" s="9">
        <f t="shared" si="5"/>
        <v>350</v>
      </c>
      <c r="AY17" s="9">
        <f t="shared" si="5"/>
        <v>319</v>
      </c>
      <c r="AZ17" s="9">
        <f t="shared" si="5"/>
        <v>384</v>
      </c>
      <c r="BA17" s="9">
        <f t="shared" si="5"/>
        <v>354</v>
      </c>
      <c r="BB17" s="9">
        <f t="shared" si="5"/>
        <v>368</v>
      </c>
      <c r="BC17" s="9">
        <f>SUM(BC11:BC15)</f>
        <v>330</v>
      </c>
      <c r="BD17" s="9">
        <f t="shared" ref="BD17:BI17" si="6">SUM(BD11:BD16)</f>
        <v>423</v>
      </c>
      <c r="BE17" s="9">
        <f t="shared" si="6"/>
        <v>409</v>
      </c>
      <c r="BF17" s="9">
        <f t="shared" si="6"/>
        <v>419</v>
      </c>
      <c r="BG17" s="9">
        <f t="shared" si="6"/>
        <v>474</v>
      </c>
      <c r="BH17" s="9">
        <f t="shared" si="6"/>
        <v>519</v>
      </c>
      <c r="BI17" s="9">
        <f t="shared" si="6"/>
        <v>478</v>
      </c>
      <c r="BJ17" s="6"/>
    </row>
    <row r="18" spans="1:62" ht="13.5" customHeight="1" x14ac:dyDescent="0.2">
      <c r="A18" s="5"/>
      <c r="B18" s="8" t="s">
        <v>65</v>
      </c>
      <c r="BJ18" s="6"/>
    </row>
    <row r="19" spans="1:62" ht="13.5" customHeight="1" x14ac:dyDescent="0.2">
      <c r="A19" s="5"/>
      <c r="B19" s="8"/>
      <c r="C19" s="1" t="s">
        <v>10</v>
      </c>
      <c r="BC19" s="1">
        <v>3</v>
      </c>
      <c r="BD19" s="1">
        <v>2</v>
      </c>
      <c r="BE19" s="1">
        <v>7</v>
      </c>
      <c r="BF19" s="1">
        <v>19</v>
      </c>
      <c r="BG19" s="1">
        <v>36</v>
      </c>
      <c r="BH19" s="1">
        <v>41</v>
      </c>
      <c r="BI19" s="1">
        <v>44</v>
      </c>
      <c r="BJ19" s="6"/>
    </row>
    <row r="20" spans="1:62" ht="13.5" customHeight="1" x14ac:dyDescent="0.2">
      <c r="A20" s="5"/>
      <c r="C20" s="1" t="s">
        <v>0</v>
      </c>
      <c r="W20" s="1">
        <v>56</v>
      </c>
      <c r="X20" s="1">
        <v>55</v>
      </c>
      <c r="Y20" s="1">
        <v>46</v>
      </c>
      <c r="Z20" s="1">
        <v>41</v>
      </c>
      <c r="AA20" s="1">
        <v>30</v>
      </c>
      <c r="AB20" s="1">
        <v>47</v>
      </c>
      <c r="AC20" s="1">
        <v>49</v>
      </c>
      <c r="AD20" s="1">
        <v>42</v>
      </c>
      <c r="AE20" s="1">
        <v>34</v>
      </c>
      <c r="AF20" s="1">
        <v>49</v>
      </c>
      <c r="AG20" s="1">
        <v>45</v>
      </c>
      <c r="AH20" s="1">
        <v>43</v>
      </c>
      <c r="AI20" s="1">
        <v>61</v>
      </c>
      <c r="AJ20" s="1">
        <v>41</v>
      </c>
      <c r="AK20" s="1">
        <v>36</v>
      </c>
      <c r="AL20" s="1">
        <v>39</v>
      </c>
      <c r="AM20" s="1">
        <v>56</v>
      </c>
      <c r="AN20" s="1">
        <v>49</v>
      </c>
      <c r="AO20" s="1">
        <v>52</v>
      </c>
      <c r="AP20" s="1">
        <v>53</v>
      </c>
      <c r="AQ20" s="1">
        <v>72</v>
      </c>
      <c r="AR20" s="1">
        <v>70</v>
      </c>
      <c r="AS20" s="1">
        <v>52</v>
      </c>
      <c r="AT20" s="1">
        <v>51</v>
      </c>
      <c r="AU20" s="1">
        <v>58</v>
      </c>
      <c r="AV20" s="1">
        <v>60</v>
      </c>
      <c r="AW20" s="1">
        <v>50</v>
      </c>
      <c r="AX20" s="1">
        <v>64</v>
      </c>
      <c r="AY20" s="1">
        <v>64</v>
      </c>
      <c r="AZ20" s="1">
        <v>66</v>
      </c>
      <c r="BA20" s="1">
        <v>51</v>
      </c>
      <c r="BB20" s="1">
        <v>44</v>
      </c>
      <c r="BC20" s="1">
        <v>43</v>
      </c>
      <c r="BD20" s="1">
        <v>30</v>
      </c>
      <c r="BE20" s="1">
        <v>46</v>
      </c>
      <c r="BF20" s="1">
        <v>39</v>
      </c>
      <c r="BG20" s="1">
        <v>48</v>
      </c>
      <c r="BH20" s="1">
        <v>57</v>
      </c>
      <c r="BI20" s="1">
        <v>51</v>
      </c>
      <c r="BJ20" s="6"/>
    </row>
    <row r="21" spans="1:62" ht="13.5" customHeight="1" x14ac:dyDescent="0.2">
      <c r="A21" s="5"/>
      <c r="C21" s="1" t="s">
        <v>9</v>
      </c>
      <c r="AW21" s="1">
        <v>0</v>
      </c>
      <c r="AX21" s="1">
        <v>0</v>
      </c>
      <c r="AY21" s="1">
        <v>0</v>
      </c>
      <c r="AZ21" s="1">
        <v>1</v>
      </c>
      <c r="BA21" s="1">
        <v>5</v>
      </c>
      <c r="BB21" s="1">
        <v>11</v>
      </c>
      <c r="BC21" s="1">
        <v>2</v>
      </c>
      <c r="BD21" s="1">
        <v>4</v>
      </c>
      <c r="BE21" s="1">
        <v>3</v>
      </c>
      <c r="BF21" s="1">
        <v>4</v>
      </c>
      <c r="BG21" s="1">
        <v>5</v>
      </c>
      <c r="BH21" s="1">
        <v>5</v>
      </c>
      <c r="BI21" s="1">
        <v>2</v>
      </c>
      <c r="BJ21" s="6"/>
    </row>
    <row r="22" spans="1:62" ht="13.5" customHeight="1" x14ac:dyDescent="0.2">
      <c r="A22" s="5"/>
      <c r="C22" s="1" t="s">
        <v>5</v>
      </c>
      <c r="W22" s="1">
        <v>10</v>
      </c>
      <c r="X22" s="1">
        <v>13</v>
      </c>
      <c r="Y22" s="1">
        <v>12</v>
      </c>
      <c r="Z22" s="1">
        <v>9</v>
      </c>
      <c r="AA22" s="1">
        <v>12</v>
      </c>
      <c r="AB22" s="1">
        <v>13</v>
      </c>
      <c r="AC22" s="1">
        <v>14</v>
      </c>
      <c r="AD22" s="1">
        <v>14</v>
      </c>
      <c r="AE22" s="1">
        <v>11</v>
      </c>
      <c r="AF22" s="1">
        <v>13</v>
      </c>
      <c r="AG22" s="1">
        <v>17</v>
      </c>
      <c r="AH22" s="1">
        <v>12</v>
      </c>
      <c r="AI22" s="1">
        <v>13</v>
      </c>
      <c r="AJ22" s="1">
        <v>12</v>
      </c>
      <c r="AK22" s="1">
        <v>12</v>
      </c>
      <c r="AL22" s="1">
        <v>8</v>
      </c>
      <c r="AM22" s="1">
        <v>11</v>
      </c>
      <c r="AN22" s="1">
        <v>12</v>
      </c>
      <c r="AO22" s="1">
        <v>13</v>
      </c>
      <c r="AP22" s="1">
        <v>12</v>
      </c>
      <c r="AQ22" s="1">
        <v>14</v>
      </c>
      <c r="AR22" s="1">
        <v>8</v>
      </c>
      <c r="AS22" s="1">
        <v>14</v>
      </c>
      <c r="AT22" s="1">
        <v>5</v>
      </c>
      <c r="AU22" s="1">
        <v>17</v>
      </c>
      <c r="AV22" s="1">
        <v>13</v>
      </c>
      <c r="AW22" s="1">
        <v>14</v>
      </c>
      <c r="AX22" s="1">
        <v>9</v>
      </c>
      <c r="AY22" s="1">
        <v>16</v>
      </c>
      <c r="AZ22" s="1">
        <v>34</v>
      </c>
      <c r="BA22" s="1">
        <v>39</v>
      </c>
      <c r="BB22" s="1">
        <v>21</v>
      </c>
      <c r="BC22" s="1">
        <v>25</v>
      </c>
      <c r="BD22" s="1">
        <v>30</v>
      </c>
      <c r="BE22" s="1">
        <v>12</v>
      </c>
      <c r="BF22" s="1">
        <v>24</v>
      </c>
      <c r="BG22" s="1">
        <v>27</v>
      </c>
      <c r="BH22" s="1">
        <v>25</v>
      </c>
      <c r="BI22" s="1">
        <v>34</v>
      </c>
      <c r="BJ22" s="6"/>
    </row>
    <row r="23" spans="1:62" ht="13.5" customHeight="1" x14ac:dyDescent="0.2">
      <c r="A23" s="5"/>
      <c r="C23" s="1" t="s">
        <v>7</v>
      </c>
      <c r="W23" s="1">
        <v>4</v>
      </c>
      <c r="X23" s="1">
        <v>3</v>
      </c>
      <c r="Y23" s="1">
        <v>7</v>
      </c>
      <c r="Z23" s="1">
        <v>4</v>
      </c>
      <c r="AA23" s="1">
        <v>1</v>
      </c>
      <c r="AB23" s="1">
        <v>5</v>
      </c>
      <c r="AC23" s="1">
        <v>1</v>
      </c>
      <c r="AD23" s="1">
        <v>3</v>
      </c>
      <c r="AE23" s="1">
        <v>2</v>
      </c>
      <c r="AF23" s="1">
        <v>5</v>
      </c>
      <c r="AG23" s="1">
        <v>6</v>
      </c>
      <c r="AH23" s="1">
        <v>2</v>
      </c>
      <c r="AI23" s="1">
        <v>1</v>
      </c>
      <c r="AJ23" s="1">
        <v>3</v>
      </c>
      <c r="AK23" s="1">
        <v>7</v>
      </c>
      <c r="AL23" s="1">
        <v>5</v>
      </c>
      <c r="AM23" s="1">
        <v>1</v>
      </c>
      <c r="AN23" s="1">
        <v>2</v>
      </c>
      <c r="AO23" s="1">
        <v>4</v>
      </c>
      <c r="AP23" s="1">
        <v>6</v>
      </c>
      <c r="AQ23" s="1">
        <v>8</v>
      </c>
      <c r="AR23" s="1">
        <v>7</v>
      </c>
      <c r="AS23" s="1">
        <v>5</v>
      </c>
      <c r="AT23" s="1">
        <v>1</v>
      </c>
      <c r="AU23" s="1">
        <v>5</v>
      </c>
      <c r="AV23" s="1">
        <v>4</v>
      </c>
      <c r="AW23" s="1">
        <v>8</v>
      </c>
      <c r="AX23" s="1">
        <v>1</v>
      </c>
      <c r="AY23" s="1">
        <v>3</v>
      </c>
      <c r="AZ23" s="1">
        <v>5</v>
      </c>
      <c r="BA23" s="1">
        <v>10</v>
      </c>
      <c r="BB23" s="1">
        <v>2</v>
      </c>
      <c r="BC23" s="1">
        <v>7</v>
      </c>
      <c r="BD23" s="1">
        <v>7</v>
      </c>
      <c r="BE23" s="1">
        <v>7</v>
      </c>
      <c r="BF23" s="1">
        <v>9</v>
      </c>
      <c r="BG23" s="1">
        <v>4</v>
      </c>
      <c r="BH23" s="1">
        <v>9</v>
      </c>
      <c r="BI23" s="1">
        <v>7</v>
      </c>
      <c r="BJ23" s="6"/>
    </row>
    <row r="24" spans="1:62" ht="13.5" customHeight="1" x14ac:dyDescent="0.2">
      <c r="A24" s="5"/>
      <c r="W24" s="9">
        <f t="shared" ref="W24:AA24" si="7">SUM(W20:W23)</f>
        <v>70</v>
      </c>
      <c r="X24" s="9">
        <f t="shared" si="7"/>
        <v>71</v>
      </c>
      <c r="Y24" s="9">
        <f t="shared" si="7"/>
        <v>65</v>
      </c>
      <c r="Z24" s="9">
        <f t="shared" si="7"/>
        <v>54</v>
      </c>
      <c r="AA24" s="9">
        <f t="shared" si="7"/>
        <v>43</v>
      </c>
      <c r="AB24" s="9">
        <f t="shared" ref="AB24:AD24" si="8">SUM(AB20:AB23)</f>
        <v>65</v>
      </c>
      <c r="AC24" s="9">
        <f t="shared" si="8"/>
        <v>64</v>
      </c>
      <c r="AD24" s="9">
        <f t="shared" si="8"/>
        <v>59</v>
      </c>
      <c r="AE24" s="9">
        <f t="shared" ref="AE24:AG24" si="9">SUM(AE20:AE23)</f>
        <v>47</v>
      </c>
      <c r="AF24" s="9">
        <f t="shared" si="9"/>
        <v>67</v>
      </c>
      <c r="AG24" s="9">
        <f t="shared" si="9"/>
        <v>68</v>
      </c>
      <c r="AH24" s="9">
        <f t="shared" ref="AH24:AJ24" si="10">SUM(AH20:AH23)</f>
        <v>57</v>
      </c>
      <c r="AI24" s="9">
        <f t="shared" si="10"/>
        <v>75</v>
      </c>
      <c r="AJ24" s="9">
        <f t="shared" si="10"/>
        <v>56</v>
      </c>
      <c r="AK24" s="9">
        <f>SUM(AK20:AK23)</f>
        <v>55</v>
      </c>
      <c r="AL24" s="9">
        <f t="shared" ref="AL24:AV24" si="11">SUM(AL20:AL23)</f>
        <v>52</v>
      </c>
      <c r="AM24" s="9">
        <f t="shared" si="11"/>
        <v>68</v>
      </c>
      <c r="AN24" s="9">
        <f t="shared" si="11"/>
        <v>63</v>
      </c>
      <c r="AO24" s="9">
        <f t="shared" si="11"/>
        <v>69</v>
      </c>
      <c r="AP24" s="9">
        <f t="shared" si="11"/>
        <v>71</v>
      </c>
      <c r="AQ24" s="9">
        <f t="shared" si="11"/>
        <v>94</v>
      </c>
      <c r="AR24" s="9">
        <f t="shared" si="11"/>
        <v>85</v>
      </c>
      <c r="AS24" s="9">
        <f t="shared" si="11"/>
        <v>71</v>
      </c>
      <c r="AT24" s="9">
        <f t="shared" si="11"/>
        <v>57</v>
      </c>
      <c r="AU24" s="9">
        <f t="shared" si="11"/>
        <v>80</v>
      </c>
      <c r="AV24" s="9">
        <f t="shared" si="11"/>
        <v>77</v>
      </c>
      <c r="AW24" s="9">
        <f t="shared" ref="AW24:BB24" si="12">SUM(AW20:AW23)</f>
        <v>72</v>
      </c>
      <c r="AX24" s="9">
        <f t="shared" si="12"/>
        <v>74</v>
      </c>
      <c r="AY24" s="9">
        <f t="shared" si="12"/>
        <v>83</v>
      </c>
      <c r="AZ24" s="9">
        <f t="shared" si="12"/>
        <v>106</v>
      </c>
      <c r="BA24" s="9">
        <f t="shared" si="12"/>
        <v>105</v>
      </c>
      <c r="BB24" s="9">
        <f t="shared" si="12"/>
        <v>78</v>
      </c>
      <c r="BC24" s="9">
        <f t="shared" ref="BC24:BH24" si="13">SUM(BC19:BC23)</f>
        <v>80</v>
      </c>
      <c r="BD24" s="9">
        <f t="shared" si="13"/>
        <v>73</v>
      </c>
      <c r="BE24" s="9">
        <f t="shared" si="13"/>
        <v>75</v>
      </c>
      <c r="BF24" s="9">
        <f t="shared" si="13"/>
        <v>95</v>
      </c>
      <c r="BG24" s="9">
        <f t="shared" si="13"/>
        <v>120</v>
      </c>
      <c r="BH24" s="9">
        <f t="shared" si="13"/>
        <v>137</v>
      </c>
      <c r="BI24" s="9">
        <f t="shared" ref="BI24" si="14">SUM(BI19:BI23)</f>
        <v>138</v>
      </c>
      <c r="BJ24" s="6"/>
    </row>
    <row r="25" spans="1:62" ht="13.5" customHeight="1" x14ac:dyDescent="0.2">
      <c r="A25" s="5"/>
      <c r="B25" s="8" t="s">
        <v>66</v>
      </c>
      <c r="BJ25" s="6"/>
    </row>
    <row r="26" spans="1:62" ht="13.5" customHeight="1" x14ac:dyDescent="0.2">
      <c r="A26" s="5"/>
      <c r="B26" s="8"/>
      <c r="C26" s="1" t="s">
        <v>10</v>
      </c>
      <c r="BI26" s="1">
        <v>7</v>
      </c>
      <c r="BJ26" s="6"/>
    </row>
    <row r="27" spans="1:62" ht="13.5" customHeight="1" x14ac:dyDescent="0.2">
      <c r="A27" s="5"/>
      <c r="C27" s="1" t="s">
        <v>0</v>
      </c>
      <c r="BH27" s="1">
        <v>45</v>
      </c>
      <c r="BI27" s="1">
        <v>57</v>
      </c>
      <c r="BJ27" s="6"/>
    </row>
    <row r="28" spans="1:62" ht="13.5" customHeight="1" x14ac:dyDescent="0.2">
      <c r="A28" s="5"/>
      <c r="BH28" s="9">
        <f>BH27</f>
        <v>45</v>
      </c>
      <c r="BI28" s="9">
        <f>SUM(BI26:BI27)</f>
        <v>64</v>
      </c>
      <c r="BJ28" s="6"/>
    </row>
    <row r="29" spans="1:62" ht="13.5" customHeight="1" x14ac:dyDescent="0.2">
      <c r="A29" s="5"/>
      <c r="B29" s="8" t="s">
        <v>67</v>
      </c>
      <c r="BJ29" s="6"/>
    </row>
    <row r="30" spans="1:62" ht="13.5" customHeight="1" x14ac:dyDescent="0.2">
      <c r="A30" s="5"/>
      <c r="B30" s="8"/>
      <c r="C30" s="1" t="s">
        <v>10</v>
      </c>
      <c r="BC30" s="1">
        <v>1521</v>
      </c>
      <c r="BD30" s="1">
        <v>1218</v>
      </c>
      <c r="BE30" s="1">
        <v>949</v>
      </c>
      <c r="BF30" s="1">
        <v>1007</v>
      </c>
      <c r="BG30" s="1">
        <v>1253</v>
      </c>
      <c r="BH30" s="1">
        <v>1343</v>
      </c>
      <c r="BI30" s="1">
        <v>1231</v>
      </c>
      <c r="BJ30" s="6"/>
    </row>
    <row r="31" spans="1:62" ht="13.5" customHeight="1" x14ac:dyDescent="0.2">
      <c r="A31" s="5"/>
      <c r="C31" s="1" t="s">
        <v>0</v>
      </c>
      <c r="W31" s="1">
        <v>11</v>
      </c>
      <c r="X31" s="1">
        <v>12</v>
      </c>
      <c r="Y31" s="1">
        <v>12</v>
      </c>
      <c r="Z31" s="1">
        <v>5</v>
      </c>
      <c r="AA31" s="1">
        <v>8</v>
      </c>
      <c r="AB31" s="1">
        <v>12</v>
      </c>
      <c r="AC31" s="1">
        <v>13</v>
      </c>
      <c r="AD31" s="1">
        <v>15</v>
      </c>
      <c r="AE31" s="1">
        <v>13</v>
      </c>
      <c r="AF31" s="1">
        <v>16</v>
      </c>
      <c r="AG31" s="1">
        <v>16</v>
      </c>
      <c r="AH31" s="1">
        <v>16</v>
      </c>
      <c r="AI31" s="1">
        <v>30</v>
      </c>
      <c r="AJ31" s="1">
        <v>37</v>
      </c>
      <c r="AK31" s="1">
        <v>31</v>
      </c>
      <c r="AL31" s="1">
        <v>52</v>
      </c>
      <c r="AM31" s="1">
        <v>41</v>
      </c>
      <c r="AN31" s="1">
        <v>55</v>
      </c>
      <c r="AO31" s="1">
        <v>62</v>
      </c>
      <c r="AP31" s="1">
        <v>69</v>
      </c>
      <c r="AQ31" s="1">
        <v>53</v>
      </c>
      <c r="AR31" s="1">
        <v>49</v>
      </c>
      <c r="AS31" s="1">
        <v>73</v>
      </c>
      <c r="AT31" s="1">
        <v>86</v>
      </c>
      <c r="AU31" s="1">
        <v>100</v>
      </c>
      <c r="AV31" s="1">
        <v>99</v>
      </c>
      <c r="AW31" s="1">
        <v>104</v>
      </c>
      <c r="AX31" s="1">
        <v>106</v>
      </c>
      <c r="AY31" s="1">
        <v>98</v>
      </c>
      <c r="AZ31" s="1">
        <v>93</v>
      </c>
      <c r="BA31" s="1">
        <v>97</v>
      </c>
      <c r="BB31" s="1">
        <v>106</v>
      </c>
      <c r="BC31" s="1">
        <v>79</v>
      </c>
      <c r="BD31" s="1">
        <v>76</v>
      </c>
      <c r="BE31" s="1">
        <v>70</v>
      </c>
      <c r="BF31" s="1">
        <v>47</v>
      </c>
      <c r="BG31" s="1">
        <v>47</v>
      </c>
      <c r="BH31" s="1">
        <v>55</v>
      </c>
      <c r="BI31" s="1">
        <v>46</v>
      </c>
      <c r="BJ31" s="6"/>
    </row>
    <row r="32" spans="1:62" ht="13.5" hidden="1" customHeight="1" x14ac:dyDescent="0.2">
      <c r="A32" s="5"/>
      <c r="C32" s="1" t="s">
        <v>9</v>
      </c>
      <c r="AL32" s="1">
        <v>0</v>
      </c>
      <c r="AM32" s="1">
        <v>0</v>
      </c>
      <c r="AN32" s="1">
        <v>0</v>
      </c>
      <c r="AO32" s="1">
        <v>1</v>
      </c>
      <c r="AP32" s="1">
        <v>1</v>
      </c>
      <c r="AQ32" s="1">
        <v>2</v>
      </c>
      <c r="AR32" s="1">
        <v>1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J32" s="6"/>
    </row>
    <row r="33" spans="1:62" ht="13.5" customHeight="1" x14ac:dyDescent="0.2">
      <c r="A33" s="5"/>
      <c r="W33" s="9">
        <f t="shared" ref="W33:AA33" si="15">W31</f>
        <v>11</v>
      </c>
      <c r="X33" s="9">
        <f t="shared" si="15"/>
        <v>12</v>
      </c>
      <c r="Y33" s="9">
        <f t="shared" si="15"/>
        <v>12</v>
      </c>
      <c r="Z33" s="9">
        <f t="shared" si="15"/>
        <v>5</v>
      </c>
      <c r="AA33" s="9">
        <f t="shared" si="15"/>
        <v>8</v>
      </c>
      <c r="AB33" s="9">
        <f t="shared" ref="AB33:AD33" si="16">AB31</f>
        <v>12</v>
      </c>
      <c r="AC33" s="9">
        <f t="shared" si="16"/>
        <v>13</v>
      </c>
      <c r="AD33" s="9">
        <f t="shared" si="16"/>
        <v>15</v>
      </c>
      <c r="AE33" s="9">
        <f t="shared" ref="AE33:AG33" si="17">AE31</f>
        <v>13</v>
      </c>
      <c r="AF33" s="9">
        <f t="shared" si="17"/>
        <v>16</v>
      </c>
      <c r="AG33" s="9">
        <f t="shared" si="17"/>
        <v>16</v>
      </c>
      <c r="AH33" s="9">
        <f t="shared" ref="AH33:AJ33" si="18">AH31</f>
        <v>16</v>
      </c>
      <c r="AI33" s="9">
        <f t="shared" si="18"/>
        <v>30</v>
      </c>
      <c r="AJ33" s="9">
        <f t="shared" si="18"/>
        <v>37</v>
      </c>
      <c r="AK33" s="9">
        <f>AK31</f>
        <v>31</v>
      </c>
      <c r="AL33" s="9">
        <f t="shared" ref="AL33:AV33" si="19">SUM(AL31:AL32)</f>
        <v>52</v>
      </c>
      <c r="AM33" s="9">
        <f t="shared" si="19"/>
        <v>41</v>
      </c>
      <c r="AN33" s="9">
        <f t="shared" si="19"/>
        <v>55</v>
      </c>
      <c r="AO33" s="9">
        <f t="shared" si="19"/>
        <v>63</v>
      </c>
      <c r="AP33" s="9">
        <f t="shared" si="19"/>
        <v>70</v>
      </c>
      <c r="AQ33" s="9">
        <f t="shared" si="19"/>
        <v>55</v>
      </c>
      <c r="AR33" s="9">
        <f t="shared" si="19"/>
        <v>50</v>
      </c>
      <c r="AS33" s="9">
        <f t="shared" si="19"/>
        <v>73</v>
      </c>
      <c r="AT33" s="9">
        <f t="shared" si="19"/>
        <v>86</v>
      </c>
      <c r="AU33" s="9">
        <f t="shared" si="19"/>
        <v>100</v>
      </c>
      <c r="AV33" s="9">
        <f t="shared" si="19"/>
        <v>99</v>
      </c>
      <c r="AX33" s="9">
        <f t="shared" ref="AX33:BA33" si="20">SUM(AX31)</f>
        <v>106</v>
      </c>
      <c r="AY33" s="9">
        <f t="shared" si="20"/>
        <v>98</v>
      </c>
      <c r="AZ33" s="9">
        <f t="shared" si="20"/>
        <v>93</v>
      </c>
      <c r="BA33" s="9">
        <f t="shared" si="20"/>
        <v>97</v>
      </c>
      <c r="BB33" s="9">
        <f>SUM(BB31)</f>
        <v>106</v>
      </c>
      <c r="BC33" s="9">
        <f t="shared" ref="BC33:BH33" si="21">SUM(BC30:BC31)</f>
        <v>1600</v>
      </c>
      <c r="BD33" s="9">
        <f t="shared" si="21"/>
        <v>1294</v>
      </c>
      <c r="BE33" s="9">
        <f t="shared" si="21"/>
        <v>1019</v>
      </c>
      <c r="BF33" s="9">
        <f t="shared" si="21"/>
        <v>1054</v>
      </c>
      <c r="BG33" s="9">
        <f t="shared" si="21"/>
        <v>1300</v>
      </c>
      <c r="BH33" s="9">
        <f t="shared" si="21"/>
        <v>1398</v>
      </c>
      <c r="BI33" s="9">
        <f t="shared" ref="BI33" si="22">SUM(BI30:BI31)</f>
        <v>1277</v>
      </c>
      <c r="BJ33" s="6"/>
    </row>
    <row r="34" spans="1:62" ht="13.5" customHeight="1" x14ac:dyDescent="0.2">
      <c r="A34" s="5"/>
      <c r="B34" s="8" t="s">
        <v>68</v>
      </c>
      <c r="BJ34" s="6"/>
    </row>
    <row r="35" spans="1:62" ht="13.5" customHeight="1" x14ac:dyDescent="0.2">
      <c r="A35" s="5"/>
      <c r="B35" s="8"/>
      <c r="C35" s="1" t="s">
        <v>10</v>
      </c>
      <c r="BC35" s="1">
        <v>52</v>
      </c>
      <c r="BD35" s="1">
        <v>32</v>
      </c>
      <c r="BE35" s="1">
        <v>15</v>
      </c>
      <c r="BF35" s="1">
        <v>11</v>
      </c>
      <c r="BG35" s="1">
        <v>7</v>
      </c>
      <c r="BH35" s="1">
        <v>9</v>
      </c>
      <c r="BI35" s="1">
        <v>5</v>
      </c>
      <c r="BJ35" s="6"/>
    </row>
    <row r="36" spans="1:62" ht="13.5" customHeight="1" x14ac:dyDescent="0.2">
      <c r="A36" s="5"/>
      <c r="C36" s="1" t="s">
        <v>0</v>
      </c>
      <c r="W36" s="1">
        <v>354</v>
      </c>
      <c r="X36" s="1">
        <v>301</v>
      </c>
      <c r="Y36" s="1">
        <v>304</v>
      </c>
      <c r="Z36" s="1">
        <v>287</v>
      </c>
      <c r="AA36" s="1">
        <v>286</v>
      </c>
      <c r="AB36" s="1">
        <v>394</v>
      </c>
      <c r="AC36" s="1">
        <v>358</v>
      </c>
      <c r="AD36" s="1">
        <v>355</v>
      </c>
      <c r="AE36" s="1">
        <v>311</v>
      </c>
      <c r="AF36" s="1">
        <v>313</v>
      </c>
      <c r="AG36" s="1">
        <v>299</v>
      </c>
      <c r="AH36" s="1">
        <v>373</v>
      </c>
      <c r="AI36" s="1">
        <v>386</v>
      </c>
      <c r="AJ36" s="1">
        <v>407</v>
      </c>
      <c r="AK36" s="1">
        <v>392</v>
      </c>
      <c r="AL36" s="1">
        <v>460</v>
      </c>
      <c r="AM36" s="1">
        <v>454</v>
      </c>
      <c r="AN36" s="1">
        <v>471</v>
      </c>
      <c r="AO36" s="1">
        <v>510</v>
      </c>
      <c r="AP36" s="1">
        <v>546</v>
      </c>
      <c r="AQ36" s="1">
        <v>547</v>
      </c>
      <c r="AR36" s="1">
        <v>590</v>
      </c>
      <c r="AS36" s="1">
        <v>651</v>
      </c>
      <c r="AT36" s="1">
        <v>675</v>
      </c>
      <c r="AU36" s="1">
        <v>646</v>
      </c>
      <c r="AV36" s="1">
        <v>683</v>
      </c>
      <c r="AW36" s="1">
        <v>679</v>
      </c>
      <c r="AX36" s="1">
        <v>664</v>
      </c>
      <c r="AY36" s="1">
        <v>648</v>
      </c>
      <c r="AZ36" s="1">
        <v>732</v>
      </c>
      <c r="BA36" s="1">
        <v>722</v>
      </c>
      <c r="BB36" s="1">
        <v>701</v>
      </c>
      <c r="BC36" s="1">
        <v>712</v>
      </c>
      <c r="BD36" s="1">
        <v>641</v>
      </c>
      <c r="BE36" s="1">
        <v>649</v>
      </c>
      <c r="BF36" s="1">
        <v>574</v>
      </c>
      <c r="BG36" s="1">
        <v>623</v>
      </c>
      <c r="BH36" s="1">
        <v>624</v>
      </c>
      <c r="BI36" s="1">
        <v>589</v>
      </c>
      <c r="BJ36" s="6"/>
    </row>
    <row r="37" spans="1:62" ht="13.5" customHeight="1" x14ac:dyDescent="0.2">
      <c r="A37" s="5"/>
      <c r="C37" s="1" t="s">
        <v>9</v>
      </c>
      <c r="BC37" s="1">
        <v>0</v>
      </c>
      <c r="BD37" s="1">
        <v>2</v>
      </c>
      <c r="BE37" s="1">
        <v>3</v>
      </c>
      <c r="BF37" s="1">
        <v>5</v>
      </c>
      <c r="BG37" s="1">
        <v>1</v>
      </c>
      <c r="BH37" s="1">
        <v>4</v>
      </c>
      <c r="BI37" s="1">
        <v>0</v>
      </c>
      <c r="BJ37" s="6"/>
    </row>
    <row r="38" spans="1:62" ht="13.5" customHeight="1" x14ac:dyDescent="0.2">
      <c r="A38" s="5"/>
      <c r="C38" s="1" t="s">
        <v>5</v>
      </c>
      <c r="W38" s="1">
        <v>70</v>
      </c>
      <c r="X38" s="1">
        <v>62</v>
      </c>
      <c r="Y38" s="1">
        <v>84</v>
      </c>
      <c r="Z38" s="1">
        <v>63</v>
      </c>
      <c r="AA38" s="1">
        <v>81</v>
      </c>
      <c r="AB38" s="1">
        <v>64</v>
      </c>
      <c r="AC38" s="1">
        <v>74</v>
      </c>
      <c r="AD38" s="1">
        <v>74</v>
      </c>
      <c r="AE38" s="1">
        <v>58</v>
      </c>
      <c r="AF38" s="1">
        <v>56</v>
      </c>
      <c r="AG38" s="1">
        <v>57</v>
      </c>
      <c r="AH38" s="1">
        <v>64</v>
      </c>
      <c r="AI38" s="1">
        <v>54</v>
      </c>
      <c r="AJ38" s="1">
        <v>57</v>
      </c>
      <c r="AK38" s="1">
        <v>64</v>
      </c>
      <c r="AL38" s="1">
        <v>63</v>
      </c>
      <c r="AM38" s="1">
        <v>75</v>
      </c>
      <c r="AN38" s="1">
        <v>64</v>
      </c>
      <c r="AO38" s="1">
        <v>95</v>
      </c>
      <c r="AP38" s="1">
        <v>72</v>
      </c>
      <c r="AQ38" s="1">
        <v>69</v>
      </c>
      <c r="AR38" s="1">
        <v>92</v>
      </c>
      <c r="AS38" s="1">
        <v>108</v>
      </c>
      <c r="AT38" s="1">
        <v>113</v>
      </c>
      <c r="AU38" s="1">
        <v>89</v>
      </c>
      <c r="AV38" s="1">
        <v>111</v>
      </c>
      <c r="AW38" s="1">
        <v>75</v>
      </c>
      <c r="AX38" s="1">
        <v>92</v>
      </c>
      <c r="AY38" s="1">
        <v>68</v>
      </c>
      <c r="AZ38" s="1">
        <v>105</v>
      </c>
      <c r="BA38" s="1">
        <v>82</v>
      </c>
      <c r="BB38" s="1">
        <v>95</v>
      </c>
      <c r="BC38" s="1">
        <v>84</v>
      </c>
      <c r="BD38" s="1">
        <v>75</v>
      </c>
      <c r="BE38" s="1">
        <v>52</v>
      </c>
      <c r="BF38" s="1">
        <v>46</v>
      </c>
      <c r="BG38" s="1">
        <v>62</v>
      </c>
      <c r="BH38" s="1">
        <v>38</v>
      </c>
      <c r="BI38" s="1">
        <v>59</v>
      </c>
      <c r="BJ38" s="6"/>
    </row>
    <row r="39" spans="1:62" ht="13.5" customHeight="1" x14ac:dyDescent="0.2">
      <c r="A39" s="5"/>
      <c r="C39" s="1" t="s">
        <v>7</v>
      </c>
      <c r="W39" s="1">
        <v>6</v>
      </c>
      <c r="X39" s="1">
        <v>8</v>
      </c>
      <c r="Y39" s="1">
        <v>3</v>
      </c>
      <c r="Z39" s="1">
        <v>2</v>
      </c>
      <c r="AA39" s="1">
        <v>4</v>
      </c>
      <c r="AB39" s="1">
        <v>4</v>
      </c>
      <c r="AC39" s="1">
        <v>8</v>
      </c>
      <c r="AD39" s="1">
        <v>11</v>
      </c>
      <c r="AE39" s="1">
        <v>7</v>
      </c>
      <c r="AF39" s="1">
        <v>15</v>
      </c>
      <c r="AG39" s="1">
        <v>7</v>
      </c>
      <c r="AH39" s="1">
        <v>12</v>
      </c>
      <c r="AI39" s="1">
        <v>8</v>
      </c>
      <c r="AJ39" s="1">
        <v>5</v>
      </c>
      <c r="AK39" s="1">
        <v>13</v>
      </c>
      <c r="AL39" s="1">
        <v>13</v>
      </c>
      <c r="AM39" s="1">
        <v>17</v>
      </c>
      <c r="AN39" s="1">
        <v>18</v>
      </c>
      <c r="AO39" s="1">
        <v>16</v>
      </c>
      <c r="AP39" s="1">
        <v>20</v>
      </c>
      <c r="AQ39" s="1">
        <v>8</v>
      </c>
      <c r="AR39" s="1">
        <v>20</v>
      </c>
      <c r="AS39" s="1">
        <v>12</v>
      </c>
      <c r="AT39" s="1">
        <v>15</v>
      </c>
      <c r="AU39" s="1">
        <v>20</v>
      </c>
      <c r="AV39" s="1">
        <v>17</v>
      </c>
      <c r="AW39" s="1">
        <v>14</v>
      </c>
      <c r="AX39" s="1">
        <v>11</v>
      </c>
      <c r="AY39" s="1">
        <v>19</v>
      </c>
      <c r="AZ39" s="1">
        <v>15</v>
      </c>
      <c r="BA39" s="1">
        <v>13</v>
      </c>
      <c r="BB39" s="1">
        <v>28</v>
      </c>
      <c r="BC39" s="1">
        <v>11</v>
      </c>
      <c r="BD39" s="1">
        <v>9</v>
      </c>
      <c r="BE39" s="1">
        <v>7</v>
      </c>
      <c r="BF39" s="1">
        <v>15</v>
      </c>
      <c r="BG39" s="1">
        <v>12</v>
      </c>
      <c r="BH39" s="1">
        <v>6</v>
      </c>
      <c r="BI39" s="1">
        <v>17</v>
      </c>
      <c r="BJ39" s="6"/>
    </row>
    <row r="40" spans="1:62" ht="13.5" customHeight="1" x14ac:dyDescent="0.2">
      <c r="A40" s="5"/>
      <c r="W40" s="9">
        <f>SUM(W36:W39)</f>
        <v>430</v>
      </c>
      <c r="X40" s="9">
        <f t="shared" ref="X40:AA40" si="23">SUM(X36:X39)</f>
        <v>371</v>
      </c>
      <c r="Y40" s="9">
        <f t="shared" si="23"/>
        <v>391</v>
      </c>
      <c r="Z40" s="9">
        <f t="shared" si="23"/>
        <v>352</v>
      </c>
      <c r="AA40" s="9">
        <f t="shared" si="23"/>
        <v>371</v>
      </c>
      <c r="AB40" s="9">
        <f t="shared" ref="AB40:AD40" si="24">SUM(AB36:AB39)</f>
        <v>462</v>
      </c>
      <c r="AC40" s="9">
        <f t="shared" si="24"/>
        <v>440</v>
      </c>
      <c r="AD40" s="9">
        <f t="shared" si="24"/>
        <v>440</v>
      </c>
      <c r="AE40" s="9">
        <f t="shared" ref="AE40:AG40" si="25">SUM(AE36:AE39)</f>
        <v>376</v>
      </c>
      <c r="AF40" s="9">
        <f t="shared" si="25"/>
        <v>384</v>
      </c>
      <c r="AG40" s="9">
        <f t="shared" si="25"/>
        <v>363</v>
      </c>
      <c r="AH40" s="9">
        <f t="shared" ref="AH40:AJ40" si="26">SUM(AH36:AH39)</f>
        <v>449</v>
      </c>
      <c r="AI40" s="9">
        <f t="shared" si="26"/>
        <v>448</v>
      </c>
      <c r="AJ40" s="9">
        <f t="shared" si="26"/>
        <v>469</v>
      </c>
      <c r="AK40" s="9">
        <f t="shared" ref="AK40:AV40" si="27">SUM(AK36:AK39)</f>
        <v>469</v>
      </c>
      <c r="AL40" s="9">
        <f t="shared" si="27"/>
        <v>536</v>
      </c>
      <c r="AM40" s="9">
        <f t="shared" si="27"/>
        <v>546</v>
      </c>
      <c r="AN40" s="9">
        <f t="shared" si="27"/>
        <v>553</v>
      </c>
      <c r="AO40" s="9">
        <f t="shared" si="27"/>
        <v>621</v>
      </c>
      <c r="AP40" s="9">
        <f t="shared" si="27"/>
        <v>638</v>
      </c>
      <c r="AQ40" s="9">
        <f t="shared" si="27"/>
        <v>624</v>
      </c>
      <c r="AR40" s="9">
        <f t="shared" si="27"/>
        <v>702</v>
      </c>
      <c r="AS40" s="9">
        <f t="shared" si="27"/>
        <v>771</v>
      </c>
      <c r="AT40" s="9">
        <f t="shared" si="27"/>
        <v>803</v>
      </c>
      <c r="AU40" s="9">
        <f t="shared" si="27"/>
        <v>755</v>
      </c>
      <c r="AV40" s="9">
        <f t="shared" si="27"/>
        <v>811</v>
      </c>
      <c r="AW40" s="9">
        <f t="shared" ref="AW40:BB40" si="28">SUM(AW36:AW39)</f>
        <v>768</v>
      </c>
      <c r="AX40" s="9">
        <f t="shared" si="28"/>
        <v>767</v>
      </c>
      <c r="AY40" s="9">
        <f t="shared" si="28"/>
        <v>735</v>
      </c>
      <c r="AZ40" s="9">
        <f t="shared" si="28"/>
        <v>852</v>
      </c>
      <c r="BA40" s="9">
        <f t="shared" si="28"/>
        <v>817</v>
      </c>
      <c r="BB40" s="9">
        <f t="shared" si="28"/>
        <v>824</v>
      </c>
      <c r="BC40" s="9">
        <f t="shared" ref="BC40:BH40" si="29">SUM(BC35:BC39)</f>
        <v>859</v>
      </c>
      <c r="BD40" s="9">
        <f t="shared" si="29"/>
        <v>759</v>
      </c>
      <c r="BE40" s="9">
        <f t="shared" si="29"/>
        <v>726</v>
      </c>
      <c r="BF40" s="9">
        <f t="shared" si="29"/>
        <v>651</v>
      </c>
      <c r="BG40" s="9">
        <f t="shared" si="29"/>
        <v>705</v>
      </c>
      <c r="BH40" s="9">
        <f t="shared" si="29"/>
        <v>681</v>
      </c>
      <c r="BI40" s="9">
        <f t="shared" ref="BI40" si="30">SUM(BI35:BI39)</f>
        <v>670</v>
      </c>
      <c r="BJ40" s="6"/>
    </row>
    <row r="41" spans="1:62" ht="13.5" customHeight="1" x14ac:dyDescent="0.2">
      <c r="A41" s="5"/>
      <c r="B41" s="8" t="s">
        <v>69</v>
      </c>
      <c r="BJ41" s="6"/>
    </row>
    <row r="42" spans="1:62" ht="13.5" customHeight="1" x14ac:dyDescent="0.2">
      <c r="A42" s="5"/>
      <c r="B42" s="8"/>
      <c r="C42" s="1" t="s">
        <v>10</v>
      </c>
      <c r="BE42" s="1">
        <v>5</v>
      </c>
      <c r="BF42" s="1">
        <v>32</v>
      </c>
      <c r="BG42" s="1">
        <v>126</v>
      </c>
      <c r="BH42" s="1">
        <v>247</v>
      </c>
      <c r="BI42" s="1">
        <v>402</v>
      </c>
      <c r="BJ42" s="6"/>
    </row>
    <row r="43" spans="1:62" ht="13.5" customHeight="1" x14ac:dyDescent="0.2">
      <c r="A43" s="5"/>
      <c r="C43" s="1" t="s">
        <v>0</v>
      </c>
      <c r="W43" s="1">
        <v>53</v>
      </c>
      <c r="X43" s="1">
        <v>47</v>
      </c>
      <c r="Y43" s="1">
        <v>49</v>
      </c>
      <c r="Z43" s="1">
        <v>44</v>
      </c>
      <c r="AA43" s="1">
        <v>45</v>
      </c>
      <c r="AB43" s="1">
        <v>48</v>
      </c>
      <c r="AC43" s="1">
        <v>51</v>
      </c>
      <c r="AD43" s="1">
        <v>44</v>
      </c>
      <c r="AE43" s="1">
        <v>42</v>
      </c>
      <c r="AF43" s="1">
        <v>32</v>
      </c>
      <c r="AG43" s="1">
        <v>39</v>
      </c>
      <c r="AH43" s="1">
        <v>49</v>
      </c>
      <c r="AI43" s="1">
        <v>74</v>
      </c>
      <c r="AJ43" s="1">
        <v>98</v>
      </c>
      <c r="AK43" s="1">
        <v>92</v>
      </c>
      <c r="AL43" s="1">
        <v>106</v>
      </c>
      <c r="AM43" s="1">
        <v>94</v>
      </c>
      <c r="AN43" s="1">
        <v>109</v>
      </c>
      <c r="AO43" s="1">
        <v>105</v>
      </c>
      <c r="AP43" s="1">
        <v>65</v>
      </c>
      <c r="AQ43" s="1">
        <v>65</v>
      </c>
      <c r="AR43" s="1">
        <v>52</v>
      </c>
      <c r="AS43" s="1">
        <v>61</v>
      </c>
      <c r="AT43" s="1">
        <v>68</v>
      </c>
      <c r="AU43" s="1">
        <v>81</v>
      </c>
      <c r="AV43" s="1">
        <v>99</v>
      </c>
      <c r="AW43" s="1">
        <v>80</v>
      </c>
      <c r="AX43" s="1">
        <v>98</v>
      </c>
      <c r="AY43" s="1">
        <v>145</v>
      </c>
      <c r="AZ43" s="1">
        <v>154</v>
      </c>
      <c r="BA43" s="1">
        <v>151</v>
      </c>
      <c r="BB43" s="1">
        <v>179</v>
      </c>
      <c r="BC43" s="1">
        <v>189</v>
      </c>
      <c r="BD43" s="1">
        <v>179</v>
      </c>
      <c r="BE43" s="1">
        <v>143</v>
      </c>
      <c r="BF43" s="1">
        <v>172</v>
      </c>
      <c r="BG43" s="1">
        <v>213</v>
      </c>
      <c r="BH43" s="1">
        <v>216</v>
      </c>
      <c r="BI43" s="1">
        <v>218</v>
      </c>
      <c r="BJ43" s="6"/>
    </row>
    <row r="44" spans="1:62" ht="13.5" customHeight="1" x14ac:dyDescent="0.2">
      <c r="A44" s="5"/>
      <c r="C44" s="1" t="s">
        <v>9</v>
      </c>
      <c r="BB44" s="1">
        <v>0</v>
      </c>
      <c r="BC44" s="1">
        <v>0</v>
      </c>
      <c r="BD44" s="1">
        <v>0</v>
      </c>
      <c r="BE44" s="1">
        <v>5</v>
      </c>
      <c r="BF44" s="1">
        <v>17</v>
      </c>
      <c r="BG44" s="1">
        <v>13</v>
      </c>
      <c r="BH44" s="1">
        <v>10</v>
      </c>
      <c r="BI44" s="1">
        <v>7</v>
      </c>
      <c r="BJ44" s="6"/>
    </row>
    <row r="45" spans="1:62" ht="13.5" customHeight="1" x14ac:dyDescent="0.2">
      <c r="A45" s="5"/>
      <c r="C45" s="1" t="s">
        <v>5</v>
      </c>
      <c r="W45" s="1">
        <v>9</v>
      </c>
      <c r="X45" s="1">
        <v>10</v>
      </c>
      <c r="Y45" s="1">
        <v>13</v>
      </c>
      <c r="Z45" s="1">
        <v>15</v>
      </c>
      <c r="AA45" s="1">
        <v>15</v>
      </c>
      <c r="AB45" s="1">
        <v>18</v>
      </c>
      <c r="AC45" s="1">
        <v>26</v>
      </c>
      <c r="AD45" s="1">
        <v>19</v>
      </c>
      <c r="AE45" s="1">
        <v>13</v>
      </c>
      <c r="AF45" s="1">
        <v>15</v>
      </c>
      <c r="AG45" s="1">
        <v>13</v>
      </c>
      <c r="AH45" s="1">
        <v>19</v>
      </c>
      <c r="AI45" s="1">
        <v>19</v>
      </c>
      <c r="AJ45" s="1">
        <v>7</v>
      </c>
      <c r="AK45" s="1">
        <v>17</v>
      </c>
      <c r="AL45" s="1">
        <v>14</v>
      </c>
      <c r="AM45" s="1">
        <v>20</v>
      </c>
      <c r="AN45" s="1">
        <v>28</v>
      </c>
      <c r="AO45" s="1">
        <v>15</v>
      </c>
      <c r="AP45" s="1">
        <v>20</v>
      </c>
      <c r="AQ45" s="1">
        <v>9</v>
      </c>
      <c r="AR45" s="1">
        <v>16</v>
      </c>
      <c r="AS45" s="1">
        <v>14</v>
      </c>
      <c r="AT45" s="1">
        <v>14</v>
      </c>
      <c r="AU45" s="1">
        <v>12</v>
      </c>
      <c r="AV45" s="1">
        <v>18</v>
      </c>
      <c r="AW45" s="1">
        <v>11</v>
      </c>
      <c r="AX45" s="1">
        <v>17</v>
      </c>
      <c r="AY45" s="1">
        <v>29</v>
      </c>
      <c r="AZ45" s="1">
        <v>34</v>
      </c>
      <c r="BA45" s="1">
        <v>25</v>
      </c>
      <c r="BB45" s="1">
        <v>48</v>
      </c>
      <c r="BC45" s="1">
        <v>57</v>
      </c>
      <c r="BD45" s="1">
        <v>93</v>
      </c>
      <c r="BE45" s="1">
        <v>56</v>
      </c>
      <c r="BF45" s="1">
        <v>117</v>
      </c>
      <c r="BG45" s="1">
        <v>71</v>
      </c>
      <c r="BH45" s="1">
        <v>106</v>
      </c>
      <c r="BI45" s="1">
        <v>80</v>
      </c>
      <c r="BJ45" s="6"/>
    </row>
    <row r="46" spans="1:62" ht="13.5" customHeight="1" x14ac:dyDescent="0.2">
      <c r="A46" s="5"/>
      <c r="C46" s="1" t="s">
        <v>7</v>
      </c>
      <c r="AH46" s="1">
        <v>3</v>
      </c>
      <c r="AI46" s="1">
        <v>1</v>
      </c>
      <c r="AJ46" s="1">
        <v>4</v>
      </c>
      <c r="AK46" s="1">
        <v>2</v>
      </c>
      <c r="AL46" s="1">
        <v>0</v>
      </c>
      <c r="AM46" s="1">
        <v>5</v>
      </c>
      <c r="AN46" s="1">
        <v>3</v>
      </c>
      <c r="AO46" s="1">
        <v>4</v>
      </c>
      <c r="AP46" s="1">
        <v>5</v>
      </c>
      <c r="AQ46" s="1">
        <v>6</v>
      </c>
      <c r="AR46" s="1">
        <v>3</v>
      </c>
      <c r="AS46" s="1">
        <v>6</v>
      </c>
      <c r="AT46" s="1">
        <v>4</v>
      </c>
      <c r="AU46" s="1">
        <v>8</v>
      </c>
      <c r="AV46" s="1">
        <v>5</v>
      </c>
      <c r="AW46" s="1">
        <v>4</v>
      </c>
      <c r="AX46" s="1">
        <v>8</v>
      </c>
      <c r="AY46" s="1">
        <v>6</v>
      </c>
      <c r="AZ46" s="1">
        <v>4</v>
      </c>
      <c r="BA46" s="1">
        <v>7</v>
      </c>
      <c r="BB46" s="1">
        <v>10</v>
      </c>
      <c r="BC46" s="1">
        <v>4</v>
      </c>
      <c r="BD46" s="1">
        <v>12</v>
      </c>
      <c r="BE46" s="1">
        <v>6</v>
      </c>
      <c r="BF46" s="1">
        <v>17</v>
      </c>
      <c r="BG46" s="1">
        <v>12</v>
      </c>
      <c r="BH46" s="1">
        <v>7</v>
      </c>
      <c r="BI46" s="1">
        <v>17</v>
      </c>
      <c r="BJ46" s="6"/>
    </row>
    <row r="47" spans="1:62" ht="13.5" customHeight="1" x14ac:dyDescent="0.2">
      <c r="A47" s="5"/>
      <c r="W47" s="9">
        <f t="shared" ref="W47:AA47" si="31">SUM(W43:W45)</f>
        <v>62</v>
      </c>
      <c r="X47" s="9">
        <f t="shared" si="31"/>
        <v>57</v>
      </c>
      <c r="Y47" s="9">
        <f t="shared" si="31"/>
        <v>62</v>
      </c>
      <c r="Z47" s="9">
        <f t="shared" si="31"/>
        <v>59</v>
      </c>
      <c r="AA47" s="9">
        <f t="shared" si="31"/>
        <v>60</v>
      </c>
      <c r="AB47" s="9">
        <f t="shared" ref="AB47:AD47" si="32">SUM(AB43:AB45)</f>
        <v>66</v>
      </c>
      <c r="AC47" s="9">
        <f t="shared" si="32"/>
        <v>77</v>
      </c>
      <c r="AD47" s="9">
        <f t="shared" si="32"/>
        <v>63</v>
      </c>
      <c r="AE47" s="9">
        <f t="shared" ref="AE47:AF47" si="33">SUM(AE43:AE45)</f>
        <v>55</v>
      </c>
      <c r="AF47" s="9">
        <f t="shared" si="33"/>
        <v>47</v>
      </c>
      <c r="AG47" s="9">
        <f>SUM(AG43:AG45)</f>
        <v>52</v>
      </c>
      <c r="AH47" s="9">
        <f t="shared" ref="AH47:AJ47" si="34">SUM(AH43:AH46)</f>
        <v>71</v>
      </c>
      <c r="AI47" s="9">
        <f t="shared" si="34"/>
        <v>94</v>
      </c>
      <c r="AJ47" s="9">
        <f t="shared" si="34"/>
        <v>109</v>
      </c>
      <c r="AK47" s="9">
        <f t="shared" ref="AK47:AV47" si="35">SUM(AK43:AK46)</f>
        <v>111</v>
      </c>
      <c r="AL47" s="9">
        <f t="shared" si="35"/>
        <v>120</v>
      </c>
      <c r="AM47" s="9">
        <f t="shared" si="35"/>
        <v>119</v>
      </c>
      <c r="AN47" s="9">
        <f t="shared" si="35"/>
        <v>140</v>
      </c>
      <c r="AO47" s="9">
        <f t="shared" si="35"/>
        <v>124</v>
      </c>
      <c r="AP47" s="9">
        <f t="shared" si="35"/>
        <v>90</v>
      </c>
      <c r="AQ47" s="9">
        <f t="shared" si="35"/>
        <v>80</v>
      </c>
      <c r="AR47" s="9">
        <f t="shared" si="35"/>
        <v>71</v>
      </c>
      <c r="AS47" s="9">
        <f t="shared" si="35"/>
        <v>81</v>
      </c>
      <c r="AT47" s="9">
        <f t="shared" si="35"/>
        <v>86</v>
      </c>
      <c r="AU47" s="9">
        <f t="shared" si="35"/>
        <v>101</v>
      </c>
      <c r="AV47" s="9">
        <f t="shared" si="35"/>
        <v>122</v>
      </c>
      <c r="AW47" s="9">
        <f t="shared" ref="AW47:BB47" si="36">SUM(AW43:AW46)</f>
        <v>95</v>
      </c>
      <c r="AX47" s="9">
        <f t="shared" si="36"/>
        <v>123</v>
      </c>
      <c r="AY47" s="9">
        <f t="shared" si="36"/>
        <v>180</v>
      </c>
      <c r="AZ47" s="9">
        <f t="shared" si="36"/>
        <v>192</v>
      </c>
      <c r="BA47" s="9">
        <f t="shared" si="36"/>
        <v>183</v>
      </c>
      <c r="BB47" s="9">
        <f t="shared" si="36"/>
        <v>237</v>
      </c>
      <c r="BC47" s="9">
        <f t="shared" ref="BC47:BD47" si="37">SUM(BC43:BC46)</f>
        <v>250</v>
      </c>
      <c r="BD47" s="9">
        <f t="shared" si="37"/>
        <v>284</v>
      </c>
      <c r="BE47" s="9">
        <f>SUM(BE42:BE46)</f>
        <v>215</v>
      </c>
      <c r="BF47" s="9">
        <f>SUM(BF42:BF46)</f>
        <v>355</v>
      </c>
      <c r="BG47" s="9">
        <f>SUM(BG42:BG46)</f>
        <v>435</v>
      </c>
      <c r="BH47" s="9">
        <f>SUM(BH42:BH46)</f>
        <v>586</v>
      </c>
      <c r="BI47" s="9">
        <f>SUM(BI42:BI46)</f>
        <v>724</v>
      </c>
      <c r="BJ47" s="6"/>
    </row>
    <row r="48" spans="1:62" ht="13.5" customHeight="1" x14ac:dyDescent="0.2">
      <c r="A48" s="5"/>
      <c r="B48" s="8" t="s">
        <v>70</v>
      </c>
      <c r="BJ48" s="6"/>
    </row>
    <row r="49" spans="1:62" ht="13.5" customHeight="1" x14ac:dyDescent="0.2">
      <c r="A49" s="5"/>
      <c r="C49" s="1" t="s">
        <v>0</v>
      </c>
      <c r="W49" s="1">
        <v>405</v>
      </c>
      <c r="X49" s="1">
        <v>360</v>
      </c>
      <c r="Y49" s="1">
        <v>377</v>
      </c>
      <c r="Z49" s="1">
        <v>399</v>
      </c>
      <c r="AA49" s="1">
        <v>358</v>
      </c>
      <c r="AB49" s="1">
        <v>319</v>
      </c>
      <c r="AC49" s="1">
        <v>315</v>
      </c>
      <c r="AD49" s="1">
        <v>306</v>
      </c>
      <c r="AE49" s="1">
        <v>309</v>
      </c>
      <c r="AF49" s="1">
        <v>284</v>
      </c>
      <c r="AG49" s="1">
        <v>272</v>
      </c>
      <c r="AH49" s="1">
        <v>281</v>
      </c>
      <c r="AI49" s="1">
        <v>333</v>
      </c>
      <c r="AJ49" s="1">
        <v>272</v>
      </c>
      <c r="AK49" s="1">
        <v>252</v>
      </c>
      <c r="AL49" s="1">
        <v>243</v>
      </c>
      <c r="AM49" s="1">
        <v>229</v>
      </c>
      <c r="AN49" s="1">
        <v>247</v>
      </c>
      <c r="AO49" s="1">
        <v>262</v>
      </c>
      <c r="AP49" s="1">
        <v>306</v>
      </c>
      <c r="AQ49" s="1">
        <v>282</v>
      </c>
      <c r="AR49" s="1">
        <v>264</v>
      </c>
      <c r="AS49" s="1">
        <v>265</v>
      </c>
      <c r="AT49" s="1">
        <v>266</v>
      </c>
      <c r="AU49" s="1">
        <v>267</v>
      </c>
      <c r="AV49" s="1">
        <v>297</v>
      </c>
      <c r="AW49" s="1">
        <v>312</v>
      </c>
      <c r="AX49" s="1">
        <v>327</v>
      </c>
      <c r="AY49" s="1">
        <v>301</v>
      </c>
      <c r="AZ49" s="1">
        <v>321</v>
      </c>
      <c r="BA49" s="1">
        <v>248</v>
      </c>
      <c r="BB49" s="1">
        <v>269</v>
      </c>
      <c r="BC49" s="1">
        <v>279</v>
      </c>
      <c r="BD49" s="1">
        <v>247</v>
      </c>
      <c r="BE49" s="1">
        <v>212</v>
      </c>
      <c r="BF49" s="1">
        <v>244</v>
      </c>
      <c r="BG49" s="1">
        <v>290</v>
      </c>
      <c r="BH49" s="1">
        <v>282</v>
      </c>
      <c r="BI49" s="1">
        <v>269</v>
      </c>
      <c r="BJ49" s="6"/>
    </row>
    <row r="50" spans="1:62" ht="13.5" customHeight="1" x14ac:dyDescent="0.2">
      <c r="A50" s="5"/>
      <c r="C50" s="1" t="s">
        <v>9</v>
      </c>
      <c r="AR50" s="1">
        <v>0</v>
      </c>
      <c r="AS50" s="1">
        <v>0</v>
      </c>
      <c r="AT50" s="1">
        <v>3</v>
      </c>
      <c r="AU50" s="1">
        <v>4</v>
      </c>
      <c r="AV50" s="1">
        <v>10</v>
      </c>
      <c r="AW50" s="1">
        <v>26</v>
      </c>
      <c r="AX50" s="1">
        <v>21</v>
      </c>
      <c r="AY50" s="1">
        <v>26</v>
      </c>
      <c r="AZ50" s="1">
        <v>22</v>
      </c>
      <c r="BA50" s="1">
        <v>20</v>
      </c>
      <c r="BB50" s="1">
        <v>24</v>
      </c>
      <c r="BC50" s="1">
        <v>22</v>
      </c>
      <c r="BD50" s="1">
        <v>26</v>
      </c>
      <c r="BE50" s="1">
        <v>35</v>
      </c>
      <c r="BF50" s="1">
        <v>25</v>
      </c>
      <c r="BG50" s="1">
        <v>20</v>
      </c>
      <c r="BH50" s="1">
        <v>32</v>
      </c>
      <c r="BI50" s="1">
        <v>71</v>
      </c>
      <c r="BJ50" s="6"/>
    </row>
    <row r="51" spans="1:62" ht="13.5" customHeight="1" x14ac:dyDescent="0.2">
      <c r="A51" s="5"/>
      <c r="C51" s="1" t="s">
        <v>5</v>
      </c>
      <c r="W51" s="1">
        <v>221</v>
      </c>
      <c r="X51" s="1">
        <v>225</v>
      </c>
      <c r="Y51" s="1">
        <v>242</v>
      </c>
      <c r="Z51" s="1">
        <v>208</v>
      </c>
      <c r="AA51" s="1">
        <v>242</v>
      </c>
      <c r="AB51" s="1">
        <v>272</v>
      </c>
      <c r="AC51" s="1">
        <v>203</v>
      </c>
      <c r="AD51" s="1">
        <v>218</v>
      </c>
      <c r="AE51" s="1">
        <v>203</v>
      </c>
      <c r="AF51" s="1">
        <v>202</v>
      </c>
      <c r="AG51" s="1">
        <v>257</v>
      </c>
      <c r="AH51" s="1">
        <v>199</v>
      </c>
      <c r="AI51" s="1">
        <v>294</v>
      </c>
      <c r="AJ51" s="1">
        <v>267</v>
      </c>
      <c r="AK51" s="1">
        <v>265</v>
      </c>
      <c r="AL51" s="1">
        <v>295</v>
      </c>
      <c r="AM51" s="1">
        <v>417</v>
      </c>
      <c r="AN51" s="1">
        <v>421</v>
      </c>
      <c r="AO51" s="1">
        <v>364</v>
      </c>
      <c r="AP51" s="1">
        <v>448</v>
      </c>
      <c r="AQ51" s="1">
        <v>456</v>
      </c>
      <c r="AR51" s="1">
        <v>456</v>
      </c>
      <c r="AS51" s="1">
        <v>498</v>
      </c>
      <c r="AT51" s="1">
        <v>506</v>
      </c>
      <c r="AU51" s="1">
        <v>501</v>
      </c>
      <c r="AV51" s="1">
        <v>542</v>
      </c>
      <c r="AW51" s="1">
        <v>469</v>
      </c>
      <c r="AX51" s="1">
        <v>427</v>
      </c>
      <c r="AY51" s="1">
        <v>476</v>
      </c>
      <c r="AZ51" s="1">
        <v>467</v>
      </c>
      <c r="BA51" s="1">
        <v>493</v>
      </c>
      <c r="BB51" s="1">
        <v>402</v>
      </c>
      <c r="BC51" s="1">
        <v>366</v>
      </c>
      <c r="BD51" s="1">
        <v>411</v>
      </c>
      <c r="BE51" s="1">
        <v>327</v>
      </c>
      <c r="BF51" s="1">
        <v>334</v>
      </c>
      <c r="BG51" s="1">
        <v>323</v>
      </c>
      <c r="BH51" s="1">
        <v>289</v>
      </c>
      <c r="BI51" s="1">
        <v>337</v>
      </c>
      <c r="BJ51" s="6"/>
    </row>
    <row r="52" spans="1:62" ht="13.5" customHeight="1" x14ac:dyDescent="0.2">
      <c r="A52" s="5"/>
      <c r="C52" s="1" t="s">
        <v>11</v>
      </c>
      <c r="W52" s="1">
        <v>36</v>
      </c>
      <c r="X52" s="1">
        <v>35</v>
      </c>
      <c r="Y52" s="1">
        <v>38</v>
      </c>
      <c r="Z52" s="1">
        <v>44</v>
      </c>
      <c r="AA52" s="1">
        <v>39</v>
      </c>
      <c r="AB52" s="1">
        <v>33</v>
      </c>
      <c r="AC52" s="1">
        <v>33</v>
      </c>
      <c r="AD52" s="1">
        <v>29</v>
      </c>
      <c r="AE52" s="1">
        <v>33</v>
      </c>
      <c r="AF52" s="1">
        <v>31</v>
      </c>
      <c r="AG52" s="1">
        <v>32</v>
      </c>
      <c r="AH52" s="1">
        <v>24</v>
      </c>
      <c r="AI52" s="1">
        <v>32</v>
      </c>
      <c r="AJ52" s="1">
        <v>12</v>
      </c>
      <c r="AK52" s="1">
        <v>36</v>
      </c>
      <c r="AL52" s="1">
        <v>33</v>
      </c>
      <c r="AM52" s="1">
        <v>41</v>
      </c>
      <c r="AN52" s="1">
        <v>23</v>
      </c>
      <c r="AO52" s="1">
        <v>33</v>
      </c>
      <c r="AP52" s="1">
        <v>21</v>
      </c>
      <c r="AQ52" s="1">
        <v>36</v>
      </c>
      <c r="AR52" s="1">
        <v>34</v>
      </c>
      <c r="AS52" s="1">
        <v>57</v>
      </c>
      <c r="AT52" s="1">
        <v>59</v>
      </c>
      <c r="AU52" s="1">
        <v>53</v>
      </c>
      <c r="AV52" s="1">
        <v>43</v>
      </c>
      <c r="AW52" s="1">
        <v>63</v>
      </c>
      <c r="AX52" s="1">
        <v>65</v>
      </c>
      <c r="AY52" s="1">
        <v>82</v>
      </c>
      <c r="AZ52" s="1">
        <v>51</v>
      </c>
      <c r="BA52" s="1">
        <v>56</v>
      </c>
      <c r="BB52" s="1">
        <v>35</v>
      </c>
      <c r="BC52" s="1">
        <v>54</v>
      </c>
      <c r="BD52" s="1">
        <v>54</v>
      </c>
      <c r="BE52" s="1">
        <v>66</v>
      </c>
      <c r="BF52" s="1">
        <v>55</v>
      </c>
      <c r="BG52" s="1">
        <v>51</v>
      </c>
      <c r="BH52" s="1">
        <v>38</v>
      </c>
      <c r="BI52" s="1">
        <v>81</v>
      </c>
      <c r="BJ52" s="6"/>
    </row>
    <row r="53" spans="1:62" ht="13.5" customHeight="1" x14ac:dyDescent="0.2">
      <c r="A53" s="5"/>
      <c r="C53" s="1" t="s">
        <v>7</v>
      </c>
      <c r="W53" s="1">
        <v>74</v>
      </c>
      <c r="X53" s="1">
        <v>77</v>
      </c>
      <c r="Y53" s="1">
        <v>82</v>
      </c>
      <c r="Z53" s="1">
        <v>70</v>
      </c>
      <c r="AA53" s="1">
        <v>72</v>
      </c>
      <c r="AB53" s="1">
        <v>80</v>
      </c>
      <c r="AC53" s="1">
        <v>85</v>
      </c>
      <c r="AD53" s="1">
        <v>69</v>
      </c>
      <c r="AE53" s="1">
        <v>62</v>
      </c>
      <c r="AF53" s="1">
        <v>68</v>
      </c>
      <c r="AG53" s="1">
        <v>68</v>
      </c>
      <c r="AH53" s="1">
        <v>77</v>
      </c>
      <c r="AI53" s="1">
        <v>68</v>
      </c>
      <c r="AJ53" s="1">
        <v>76</v>
      </c>
      <c r="AK53" s="1">
        <v>76</v>
      </c>
      <c r="AL53" s="1">
        <v>71</v>
      </c>
      <c r="AM53" s="1">
        <v>73</v>
      </c>
      <c r="AN53" s="1">
        <v>70</v>
      </c>
      <c r="AO53" s="1">
        <v>74</v>
      </c>
      <c r="AP53" s="1">
        <v>65</v>
      </c>
      <c r="AQ53" s="1">
        <v>86</v>
      </c>
      <c r="AR53" s="1">
        <v>90</v>
      </c>
      <c r="AS53" s="1">
        <v>88</v>
      </c>
      <c r="AT53" s="1">
        <v>78</v>
      </c>
      <c r="AU53" s="1">
        <v>86</v>
      </c>
      <c r="AV53" s="1">
        <v>81</v>
      </c>
      <c r="AW53" s="1">
        <v>119</v>
      </c>
      <c r="AX53" s="1">
        <v>75</v>
      </c>
      <c r="AY53" s="1">
        <v>87</v>
      </c>
      <c r="AZ53" s="1">
        <v>75</v>
      </c>
      <c r="BA53" s="1">
        <v>104</v>
      </c>
      <c r="BB53" s="1">
        <v>86</v>
      </c>
      <c r="BC53" s="1">
        <v>82</v>
      </c>
      <c r="BD53" s="1">
        <v>60</v>
      </c>
      <c r="BE53" s="1">
        <v>74</v>
      </c>
      <c r="BF53" s="1">
        <v>77</v>
      </c>
      <c r="BG53" s="1">
        <v>72</v>
      </c>
      <c r="BH53" s="1">
        <v>56</v>
      </c>
      <c r="BI53" s="1">
        <v>91</v>
      </c>
      <c r="BJ53" s="6"/>
    </row>
    <row r="54" spans="1:62" ht="13.5" customHeight="1" x14ac:dyDescent="0.2">
      <c r="A54" s="5"/>
      <c r="W54" s="9">
        <f t="shared" ref="W54:AA54" si="38">SUM(W49:W53)</f>
        <v>736</v>
      </c>
      <c r="X54" s="9">
        <f t="shared" si="38"/>
        <v>697</v>
      </c>
      <c r="Y54" s="9">
        <f t="shared" si="38"/>
        <v>739</v>
      </c>
      <c r="Z54" s="9">
        <f t="shared" si="38"/>
        <v>721</v>
      </c>
      <c r="AA54" s="9">
        <f t="shared" si="38"/>
        <v>711</v>
      </c>
      <c r="AB54" s="9">
        <f t="shared" ref="AB54:AD54" si="39">SUM(AB49:AB53)</f>
        <v>704</v>
      </c>
      <c r="AC54" s="9">
        <f t="shared" si="39"/>
        <v>636</v>
      </c>
      <c r="AD54" s="9">
        <f t="shared" si="39"/>
        <v>622</v>
      </c>
      <c r="AE54" s="9">
        <f t="shared" ref="AE54:AG54" si="40">SUM(AE49:AE53)</f>
        <v>607</v>
      </c>
      <c r="AF54" s="9">
        <f t="shared" si="40"/>
        <v>585</v>
      </c>
      <c r="AG54" s="9">
        <f t="shared" si="40"/>
        <v>629</v>
      </c>
      <c r="AH54" s="9">
        <f>SUM(AH49:AH53)</f>
        <v>581</v>
      </c>
      <c r="AI54" s="9">
        <f t="shared" ref="AI54:AJ54" si="41">SUM(AI49:AI53)</f>
        <v>727</v>
      </c>
      <c r="AJ54" s="9">
        <f t="shared" si="41"/>
        <v>627</v>
      </c>
      <c r="AK54" s="9">
        <f t="shared" ref="AK54:AV54" si="42">SUM(AK49:AK53)</f>
        <v>629</v>
      </c>
      <c r="AL54" s="9">
        <f t="shared" si="42"/>
        <v>642</v>
      </c>
      <c r="AM54" s="9">
        <f t="shared" si="42"/>
        <v>760</v>
      </c>
      <c r="AN54" s="9">
        <f t="shared" si="42"/>
        <v>761</v>
      </c>
      <c r="AO54" s="9">
        <f t="shared" si="42"/>
        <v>733</v>
      </c>
      <c r="AP54" s="9">
        <f t="shared" si="42"/>
        <v>840</v>
      </c>
      <c r="AQ54" s="9">
        <f t="shared" si="42"/>
        <v>860</v>
      </c>
      <c r="AR54" s="9">
        <f t="shared" si="42"/>
        <v>844</v>
      </c>
      <c r="AS54" s="9">
        <f t="shared" si="42"/>
        <v>908</v>
      </c>
      <c r="AT54" s="9">
        <f t="shared" si="42"/>
        <v>912</v>
      </c>
      <c r="AU54" s="9">
        <f t="shared" si="42"/>
        <v>911</v>
      </c>
      <c r="AV54" s="9">
        <f t="shared" si="42"/>
        <v>973</v>
      </c>
      <c r="AW54" s="9">
        <f t="shared" ref="AW54:BB54" si="43">SUM(AW49:AW53)</f>
        <v>989</v>
      </c>
      <c r="AX54" s="9">
        <f t="shared" si="43"/>
        <v>915</v>
      </c>
      <c r="AY54" s="9">
        <f t="shared" si="43"/>
        <v>972</v>
      </c>
      <c r="AZ54" s="9">
        <f t="shared" si="43"/>
        <v>936</v>
      </c>
      <c r="BA54" s="9">
        <f t="shared" si="43"/>
        <v>921</v>
      </c>
      <c r="BB54" s="9">
        <f t="shared" si="43"/>
        <v>816</v>
      </c>
      <c r="BC54" s="9">
        <f t="shared" ref="BC54:BD54" si="44">SUM(BC49:BC53)</f>
        <v>803</v>
      </c>
      <c r="BD54" s="9">
        <f t="shared" si="44"/>
        <v>798</v>
      </c>
      <c r="BE54" s="9">
        <f t="shared" ref="BE54:BF54" si="45">SUM(BE49:BE53)</f>
        <v>714</v>
      </c>
      <c r="BF54" s="9">
        <f t="shared" si="45"/>
        <v>735</v>
      </c>
      <c r="BG54" s="9">
        <f t="shared" ref="BG54:BH54" si="46">SUM(BG49:BG53)</f>
        <v>756</v>
      </c>
      <c r="BH54" s="9">
        <f t="shared" si="46"/>
        <v>697</v>
      </c>
      <c r="BI54" s="9">
        <f t="shared" ref="BI54" si="47">SUM(BI49:BI53)</f>
        <v>849</v>
      </c>
      <c r="BJ54" s="6"/>
    </row>
    <row r="55" spans="1:62" ht="13.5" customHeight="1" x14ac:dyDescent="0.2">
      <c r="A55" s="5"/>
      <c r="B55" s="8" t="s">
        <v>71</v>
      </c>
      <c r="BJ55" s="6"/>
    </row>
    <row r="56" spans="1:62" ht="13.5" customHeight="1" x14ac:dyDescent="0.2">
      <c r="A56" s="5"/>
      <c r="B56" s="8"/>
      <c r="C56" s="1" t="s">
        <v>10</v>
      </c>
      <c r="BD56" s="1">
        <v>24</v>
      </c>
      <c r="BE56" s="1">
        <v>47</v>
      </c>
      <c r="BF56" s="1">
        <v>63</v>
      </c>
      <c r="BG56" s="1">
        <v>12</v>
      </c>
      <c r="BH56" s="1">
        <v>4</v>
      </c>
      <c r="BI56" s="1">
        <v>12</v>
      </c>
      <c r="BJ56" s="6"/>
    </row>
    <row r="57" spans="1:62" ht="13.5" customHeight="1" x14ac:dyDescent="0.2">
      <c r="A57" s="5"/>
      <c r="C57" s="1" t="s">
        <v>0</v>
      </c>
      <c r="W57" s="1">
        <v>480</v>
      </c>
      <c r="X57" s="1">
        <v>425</v>
      </c>
      <c r="Y57" s="1">
        <v>433</v>
      </c>
      <c r="Z57" s="1">
        <v>413</v>
      </c>
      <c r="AA57" s="1">
        <v>401</v>
      </c>
      <c r="AB57" s="1">
        <v>335</v>
      </c>
      <c r="AC57" s="1">
        <v>376</v>
      </c>
      <c r="AD57" s="1">
        <v>392</v>
      </c>
      <c r="AE57" s="1">
        <v>340</v>
      </c>
      <c r="AF57" s="1">
        <v>389</v>
      </c>
      <c r="AG57" s="1">
        <v>335</v>
      </c>
      <c r="AH57" s="1">
        <v>321</v>
      </c>
      <c r="AI57" s="1">
        <v>311</v>
      </c>
      <c r="AJ57" s="1">
        <v>336</v>
      </c>
      <c r="AK57" s="1">
        <v>310</v>
      </c>
      <c r="AL57" s="1">
        <v>272</v>
      </c>
      <c r="AM57" s="1">
        <v>278</v>
      </c>
      <c r="AN57" s="1">
        <v>299</v>
      </c>
      <c r="AO57" s="1">
        <v>311</v>
      </c>
      <c r="AP57" s="1">
        <v>305</v>
      </c>
      <c r="AQ57" s="1">
        <v>332</v>
      </c>
      <c r="AR57" s="1">
        <v>325</v>
      </c>
      <c r="AS57" s="1">
        <v>330</v>
      </c>
      <c r="AT57" s="1">
        <v>335</v>
      </c>
      <c r="AU57" s="1">
        <v>346</v>
      </c>
      <c r="AV57" s="1">
        <v>423</v>
      </c>
      <c r="AW57" s="1">
        <v>401</v>
      </c>
      <c r="AX57" s="1">
        <v>402</v>
      </c>
      <c r="AY57" s="1">
        <v>465</v>
      </c>
      <c r="AZ57" s="1">
        <v>549</v>
      </c>
      <c r="BA57" s="1">
        <v>486</v>
      </c>
      <c r="BB57" s="1">
        <v>522</v>
      </c>
      <c r="BC57" s="1">
        <v>554</v>
      </c>
      <c r="BD57" s="1">
        <v>475</v>
      </c>
      <c r="BE57" s="1">
        <v>359</v>
      </c>
      <c r="BF57" s="1">
        <v>366</v>
      </c>
      <c r="BG57" s="1">
        <v>365</v>
      </c>
      <c r="BH57" s="1">
        <v>428</v>
      </c>
      <c r="BI57" s="1">
        <v>386</v>
      </c>
      <c r="BJ57" s="6"/>
    </row>
    <row r="58" spans="1:62" ht="13.5" customHeight="1" x14ac:dyDescent="0.2">
      <c r="A58" s="5"/>
      <c r="C58" s="1" t="s">
        <v>9</v>
      </c>
      <c r="AQ58" s="1">
        <v>1</v>
      </c>
      <c r="AR58" s="1">
        <v>0</v>
      </c>
      <c r="AS58" s="1">
        <v>1</v>
      </c>
      <c r="AT58" s="1">
        <v>0</v>
      </c>
      <c r="AU58" s="1">
        <v>1</v>
      </c>
      <c r="AV58" s="1">
        <v>1</v>
      </c>
      <c r="AW58" s="1">
        <v>6</v>
      </c>
      <c r="AX58" s="1">
        <v>2</v>
      </c>
      <c r="AY58" s="1">
        <v>1</v>
      </c>
      <c r="AZ58" s="1">
        <v>0</v>
      </c>
      <c r="BA58" s="1">
        <v>3</v>
      </c>
      <c r="BB58" s="1">
        <v>1</v>
      </c>
      <c r="BC58" s="1">
        <v>0</v>
      </c>
      <c r="BD58" s="1">
        <v>0</v>
      </c>
      <c r="BE58" s="1">
        <v>2</v>
      </c>
      <c r="BF58" s="1">
        <v>3</v>
      </c>
      <c r="BG58" s="1">
        <v>4</v>
      </c>
      <c r="BH58" s="1">
        <v>6</v>
      </c>
      <c r="BI58" s="1">
        <v>16</v>
      </c>
      <c r="BJ58" s="6"/>
    </row>
    <row r="59" spans="1:62" ht="13.5" customHeight="1" x14ac:dyDescent="0.2">
      <c r="A59" s="5"/>
      <c r="C59" s="1" t="s">
        <v>5</v>
      </c>
      <c r="W59" s="1">
        <v>91</v>
      </c>
      <c r="X59" s="1">
        <v>96</v>
      </c>
      <c r="Y59" s="1">
        <v>100</v>
      </c>
      <c r="Z59" s="1">
        <v>146</v>
      </c>
      <c r="AA59" s="1">
        <v>169</v>
      </c>
      <c r="AB59" s="1">
        <v>188</v>
      </c>
      <c r="AC59" s="1">
        <v>180</v>
      </c>
      <c r="AD59" s="1">
        <v>120</v>
      </c>
      <c r="AE59" s="1">
        <v>133</v>
      </c>
      <c r="AF59" s="1">
        <v>122</v>
      </c>
      <c r="AG59" s="1">
        <v>120</v>
      </c>
      <c r="AH59" s="1">
        <v>78</v>
      </c>
      <c r="AI59" s="1">
        <v>76</v>
      </c>
      <c r="AJ59" s="1">
        <v>77</v>
      </c>
      <c r="AK59" s="1">
        <v>67</v>
      </c>
      <c r="AL59" s="1">
        <v>65</v>
      </c>
      <c r="AM59" s="1">
        <v>83</v>
      </c>
      <c r="AN59" s="1">
        <v>69</v>
      </c>
      <c r="AO59" s="1">
        <v>75</v>
      </c>
      <c r="AP59" s="1">
        <v>91</v>
      </c>
      <c r="AQ59" s="1">
        <v>55</v>
      </c>
      <c r="AR59" s="1">
        <v>96</v>
      </c>
      <c r="AS59" s="1">
        <v>88</v>
      </c>
      <c r="AT59" s="1">
        <v>75</v>
      </c>
      <c r="AU59" s="1">
        <v>103</v>
      </c>
      <c r="AV59" s="1">
        <v>98</v>
      </c>
      <c r="AW59" s="1">
        <v>124</v>
      </c>
      <c r="AX59" s="1">
        <v>123</v>
      </c>
      <c r="AY59" s="1">
        <v>145</v>
      </c>
      <c r="AZ59" s="1">
        <v>106</v>
      </c>
      <c r="BA59" s="1">
        <v>136</v>
      </c>
      <c r="BB59" s="1">
        <v>118</v>
      </c>
      <c r="BC59" s="1">
        <v>82</v>
      </c>
      <c r="BD59" s="1">
        <v>37</v>
      </c>
      <c r="BE59" s="1">
        <v>45</v>
      </c>
      <c r="BF59" s="1">
        <v>45</v>
      </c>
      <c r="BG59" s="1">
        <v>47</v>
      </c>
      <c r="BH59" s="1">
        <v>44</v>
      </c>
      <c r="BI59" s="1">
        <v>55</v>
      </c>
      <c r="BJ59" s="6"/>
    </row>
    <row r="60" spans="1:62" ht="13.5" customHeight="1" x14ac:dyDescent="0.2">
      <c r="A60" s="5"/>
      <c r="C60" s="1" t="s">
        <v>7</v>
      </c>
      <c r="W60" s="1">
        <v>12</v>
      </c>
      <c r="X60" s="1">
        <v>22</v>
      </c>
      <c r="Y60" s="1">
        <v>28</v>
      </c>
      <c r="Z60" s="1">
        <v>21</v>
      </c>
      <c r="AA60" s="1">
        <v>16</v>
      </c>
      <c r="AB60" s="1">
        <v>18</v>
      </c>
      <c r="AC60" s="1">
        <v>29</v>
      </c>
      <c r="AD60" s="1">
        <v>35</v>
      </c>
      <c r="AE60" s="1">
        <v>31</v>
      </c>
      <c r="AF60" s="1">
        <v>31</v>
      </c>
      <c r="AG60" s="1">
        <v>31</v>
      </c>
      <c r="AH60" s="1">
        <v>28</v>
      </c>
      <c r="AI60" s="1">
        <v>16</v>
      </c>
      <c r="AJ60" s="1">
        <v>30</v>
      </c>
      <c r="AK60" s="1">
        <v>13</v>
      </c>
      <c r="AL60" s="1">
        <v>16</v>
      </c>
      <c r="AM60" s="1">
        <v>25</v>
      </c>
      <c r="AN60" s="1">
        <v>13</v>
      </c>
      <c r="AO60" s="1">
        <v>20</v>
      </c>
      <c r="AP60" s="1">
        <v>28</v>
      </c>
      <c r="AQ60" s="1">
        <v>33</v>
      </c>
      <c r="AR60" s="1">
        <v>37</v>
      </c>
      <c r="AS60" s="1">
        <v>21</v>
      </c>
      <c r="AT60" s="1">
        <v>22</v>
      </c>
      <c r="AU60" s="1">
        <v>44</v>
      </c>
      <c r="AV60" s="1">
        <v>36</v>
      </c>
      <c r="AW60" s="1">
        <v>39</v>
      </c>
      <c r="AX60" s="1">
        <v>38</v>
      </c>
      <c r="AY60" s="1">
        <v>37</v>
      </c>
      <c r="AZ60" s="1">
        <v>36</v>
      </c>
      <c r="BA60" s="1">
        <v>47</v>
      </c>
      <c r="BB60" s="1">
        <v>51</v>
      </c>
      <c r="BC60" s="1">
        <v>39</v>
      </c>
      <c r="BD60" s="1">
        <v>46</v>
      </c>
      <c r="BE60" s="1">
        <v>58</v>
      </c>
      <c r="BF60" s="1">
        <v>35</v>
      </c>
      <c r="BG60" s="1">
        <v>28</v>
      </c>
      <c r="BH60" s="1">
        <v>29</v>
      </c>
      <c r="BI60" s="1">
        <v>31</v>
      </c>
      <c r="BJ60" s="6"/>
    </row>
    <row r="61" spans="1:62" ht="13.5" customHeight="1" x14ac:dyDescent="0.2">
      <c r="A61" s="5"/>
      <c r="W61" s="9">
        <f t="shared" ref="W61:AA61" si="48">SUM(W57:W60)</f>
        <v>583</v>
      </c>
      <c r="X61" s="9">
        <f t="shared" si="48"/>
        <v>543</v>
      </c>
      <c r="Y61" s="9">
        <f t="shared" si="48"/>
        <v>561</v>
      </c>
      <c r="Z61" s="9">
        <f t="shared" si="48"/>
        <v>580</v>
      </c>
      <c r="AA61" s="9">
        <f t="shared" si="48"/>
        <v>586</v>
      </c>
      <c r="AB61" s="9">
        <f t="shared" ref="AB61:AD61" si="49">SUM(AB57:AB60)</f>
        <v>541</v>
      </c>
      <c r="AC61" s="9">
        <f t="shared" si="49"/>
        <v>585</v>
      </c>
      <c r="AD61" s="9">
        <f t="shared" si="49"/>
        <v>547</v>
      </c>
      <c r="AE61" s="9">
        <f t="shared" ref="AE61:AG61" si="50">SUM(AE57:AE60)</f>
        <v>504</v>
      </c>
      <c r="AF61" s="9">
        <f t="shared" si="50"/>
        <v>542</v>
      </c>
      <c r="AG61" s="9">
        <f t="shared" si="50"/>
        <v>486</v>
      </c>
      <c r="AH61" s="9">
        <f t="shared" ref="AH61:AJ61" si="51">SUM(AH57:AH60)</f>
        <v>427</v>
      </c>
      <c r="AI61" s="9">
        <f t="shared" si="51"/>
        <v>403</v>
      </c>
      <c r="AJ61" s="9">
        <f t="shared" si="51"/>
        <v>443</v>
      </c>
      <c r="AK61" s="9">
        <f>SUM(AK57:AK60)</f>
        <v>390</v>
      </c>
      <c r="AL61" s="9">
        <f t="shared" ref="AL61:AV61" si="52">SUM(AL57:AL60)</f>
        <v>353</v>
      </c>
      <c r="AM61" s="9">
        <f t="shared" si="52"/>
        <v>386</v>
      </c>
      <c r="AN61" s="9">
        <f t="shared" si="52"/>
        <v>381</v>
      </c>
      <c r="AO61" s="9">
        <f t="shared" si="52"/>
        <v>406</v>
      </c>
      <c r="AP61" s="9">
        <f t="shared" si="52"/>
        <v>424</v>
      </c>
      <c r="AQ61" s="9">
        <f t="shared" si="52"/>
        <v>421</v>
      </c>
      <c r="AR61" s="9">
        <f t="shared" si="52"/>
        <v>458</v>
      </c>
      <c r="AS61" s="9">
        <f t="shared" si="52"/>
        <v>440</v>
      </c>
      <c r="AT61" s="9">
        <f t="shared" si="52"/>
        <v>432</v>
      </c>
      <c r="AU61" s="9">
        <f t="shared" si="52"/>
        <v>494</v>
      </c>
      <c r="AV61" s="9">
        <f t="shared" si="52"/>
        <v>558</v>
      </c>
      <c r="AW61" s="9">
        <f t="shared" ref="AW61:BB61" si="53">SUM(AW57:AW60)</f>
        <v>570</v>
      </c>
      <c r="AX61" s="9">
        <f t="shared" si="53"/>
        <v>565</v>
      </c>
      <c r="AY61" s="9">
        <f t="shared" si="53"/>
        <v>648</v>
      </c>
      <c r="AZ61" s="9">
        <f t="shared" si="53"/>
        <v>691</v>
      </c>
      <c r="BA61" s="9">
        <f t="shared" si="53"/>
        <v>672</v>
      </c>
      <c r="BB61" s="9">
        <f t="shared" si="53"/>
        <v>692</v>
      </c>
      <c r="BC61" s="9">
        <f t="shared" ref="BC61" si="54">SUM(BC57:BC60)</f>
        <v>675</v>
      </c>
      <c r="BD61" s="9">
        <f t="shared" ref="BD61:BI61" si="55">SUM(BD56:BD60)</f>
        <v>582</v>
      </c>
      <c r="BE61" s="9">
        <f t="shared" si="55"/>
        <v>511</v>
      </c>
      <c r="BF61" s="9">
        <f t="shared" si="55"/>
        <v>512</v>
      </c>
      <c r="BG61" s="9">
        <f t="shared" si="55"/>
        <v>456</v>
      </c>
      <c r="BH61" s="9">
        <f t="shared" si="55"/>
        <v>511</v>
      </c>
      <c r="BI61" s="9">
        <f t="shared" si="55"/>
        <v>500</v>
      </c>
      <c r="BJ61" s="6"/>
    </row>
    <row r="62" spans="1:62" ht="13.5" customHeight="1" x14ac:dyDescent="0.2">
      <c r="A62" s="5"/>
      <c r="B62" s="8" t="s">
        <v>92</v>
      </c>
      <c r="BJ62" s="6"/>
    </row>
    <row r="63" spans="1:62" ht="13.5" customHeight="1" x14ac:dyDescent="0.2">
      <c r="A63" s="5"/>
      <c r="C63" s="1" t="s">
        <v>0</v>
      </c>
      <c r="W63" s="1">
        <v>26</v>
      </c>
      <c r="X63" s="1">
        <v>19</v>
      </c>
      <c r="Y63" s="1">
        <v>16</v>
      </c>
      <c r="Z63" s="1">
        <v>16</v>
      </c>
      <c r="AA63" s="1">
        <v>31</v>
      </c>
      <c r="AB63" s="1">
        <v>34</v>
      </c>
      <c r="AC63" s="1">
        <v>45</v>
      </c>
      <c r="AD63" s="1">
        <v>52</v>
      </c>
      <c r="AE63" s="1">
        <v>44</v>
      </c>
      <c r="AF63" s="1">
        <v>61</v>
      </c>
      <c r="AG63" s="1">
        <v>50</v>
      </c>
      <c r="AH63" s="1">
        <v>46</v>
      </c>
      <c r="AI63" s="1">
        <v>60</v>
      </c>
      <c r="AJ63" s="1">
        <v>64</v>
      </c>
      <c r="AK63" s="1">
        <v>61</v>
      </c>
      <c r="AL63" s="1">
        <v>40</v>
      </c>
      <c r="AM63" s="1">
        <v>61</v>
      </c>
      <c r="AN63" s="1">
        <v>59</v>
      </c>
      <c r="AO63" s="1">
        <v>59</v>
      </c>
      <c r="AP63" s="1">
        <v>59</v>
      </c>
      <c r="AQ63" s="1">
        <v>72</v>
      </c>
      <c r="AR63" s="1">
        <v>72</v>
      </c>
      <c r="AS63" s="1">
        <v>88</v>
      </c>
      <c r="AT63" s="1">
        <v>78</v>
      </c>
      <c r="AU63" s="1">
        <v>99</v>
      </c>
      <c r="AV63" s="1">
        <v>96</v>
      </c>
      <c r="AW63" s="1">
        <v>116</v>
      </c>
      <c r="AX63" s="1">
        <v>102</v>
      </c>
      <c r="AY63" s="1">
        <v>109</v>
      </c>
      <c r="AZ63" s="1">
        <v>93</v>
      </c>
      <c r="BA63" s="1">
        <v>87</v>
      </c>
      <c r="BB63" s="1">
        <v>97</v>
      </c>
      <c r="BC63" s="1">
        <v>72</v>
      </c>
      <c r="BD63" s="1">
        <v>76</v>
      </c>
      <c r="BE63" s="1">
        <v>64</v>
      </c>
      <c r="BF63" s="1">
        <v>49</v>
      </c>
      <c r="BG63" s="1">
        <v>67</v>
      </c>
      <c r="BH63" s="1">
        <v>69</v>
      </c>
      <c r="BI63" s="1">
        <v>58</v>
      </c>
      <c r="BJ63" s="6"/>
    </row>
    <row r="64" spans="1:62" ht="13.5" customHeight="1" x14ac:dyDescent="0.2">
      <c r="A64" s="5"/>
      <c r="C64" s="1" t="s">
        <v>5</v>
      </c>
      <c r="W64" s="1">
        <v>5</v>
      </c>
      <c r="X64" s="1">
        <v>4</v>
      </c>
      <c r="Y64" s="1">
        <v>10</v>
      </c>
      <c r="Z64" s="1">
        <v>10</v>
      </c>
      <c r="AA64" s="1">
        <v>10</v>
      </c>
      <c r="AB64" s="1">
        <v>14</v>
      </c>
      <c r="AC64" s="1">
        <v>14</v>
      </c>
      <c r="AD64" s="1">
        <v>9</v>
      </c>
      <c r="AE64" s="1">
        <v>21</v>
      </c>
      <c r="AF64" s="1">
        <v>8</v>
      </c>
      <c r="AG64" s="1">
        <v>21</v>
      </c>
      <c r="AH64" s="1">
        <v>9</v>
      </c>
      <c r="AI64" s="1">
        <v>13</v>
      </c>
      <c r="AJ64" s="1">
        <v>8</v>
      </c>
      <c r="AK64" s="1">
        <v>15</v>
      </c>
      <c r="AL64" s="1">
        <v>12</v>
      </c>
      <c r="AM64" s="1">
        <v>11</v>
      </c>
      <c r="AN64" s="1">
        <v>11</v>
      </c>
      <c r="AO64" s="1">
        <v>14</v>
      </c>
      <c r="AP64" s="1">
        <v>21</v>
      </c>
      <c r="AQ64" s="1">
        <v>21</v>
      </c>
      <c r="AR64" s="1">
        <v>15</v>
      </c>
      <c r="AS64" s="1">
        <v>16</v>
      </c>
      <c r="AT64" s="1">
        <v>16</v>
      </c>
      <c r="AU64" s="1">
        <v>21</v>
      </c>
      <c r="AV64" s="1">
        <v>18</v>
      </c>
      <c r="AW64" s="1">
        <v>8</v>
      </c>
      <c r="AX64" s="1">
        <v>17</v>
      </c>
      <c r="AY64" s="1">
        <v>15</v>
      </c>
      <c r="AZ64" s="1">
        <v>12</v>
      </c>
      <c r="BA64" s="1">
        <v>10</v>
      </c>
      <c r="BB64" s="1">
        <v>17</v>
      </c>
      <c r="BC64" s="1">
        <v>16</v>
      </c>
      <c r="BD64" s="1">
        <v>9</v>
      </c>
      <c r="BE64" s="1">
        <v>15</v>
      </c>
      <c r="BF64" s="1">
        <v>7</v>
      </c>
      <c r="BG64" s="1">
        <v>13</v>
      </c>
      <c r="BH64" s="1">
        <v>15</v>
      </c>
      <c r="BI64" s="1">
        <v>13</v>
      </c>
      <c r="BJ64" s="6"/>
    </row>
    <row r="65" spans="1:62" ht="13.5" customHeight="1" x14ac:dyDescent="0.2">
      <c r="A65" s="5"/>
      <c r="C65" s="1" t="s">
        <v>7</v>
      </c>
      <c r="W65" s="1">
        <v>0</v>
      </c>
      <c r="X65" s="1">
        <v>3</v>
      </c>
      <c r="Y65" s="1">
        <v>0</v>
      </c>
      <c r="Z65" s="1">
        <v>1</v>
      </c>
      <c r="AA65" s="1">
        <v>0</v>
      </c>
      <c r="AB65" s="1">
        <v>1</v>
      </c>
      <c r="AC65" s="1">
        <v>1</v>
      </c>
      <c r="AD65" s="1">
        <v>4</v>
      </c>
      <c r="AE65" s="1">
        <v>0</v>
      </c>
      <c r="AF65" s="1">
        <v>0</v>
      </c>
      <c r="AG65" s="1">
        <v>2</v>
      </c>
      <c r="AH65" s="1">
        <v>4</v>
      </c>
      <c r="AI65" s="1">
        <v>1</v>
      </c>
      <c r="AJ65" s="1">
        <v>6</v>
      </c>
      <c r="AK65" s="1">
        <v>4</v>
      </c>
      <c r="AL65" s="1">
        <v>3</v>
      </c>
      <c r="AM65" s="1">
        <v>4</v>
      </c>
      <c r="AN65" s="1">
        <v>7</v>
      </c>
      <c r="AO65" s="1">
        <v>3</v>
      </c>
      <c r="AP65" s="1">
        <v>2</v>
      </c>
      <c r="AQ65" s="1">
        <v>4</v>
      </c>
      <c r="AR65" s="1">
        <v>2</v>
      </c>
      <c r="AS65" s="1">
        <v>0</v>
      </c>
      <c r="AT65" s="1">
        <v>3</v>
      </c>
      <c r="AU65" s="1">
        <v>4</v>
      </c>
      <c r="AV65" s="1">
        <v>2</v>
      </c>
      <c r="AW65" s="1">
        <v>2</v>
      </c>
      <c r="AX65" s="1">
        <v>3</v>
      </c>
      <c r="AY65" s="1">
        <v>7</v>
      </c>
      <c r="AZ65" s="1">
        <v>4</v>
      </c>
      <c r="BA65" s="1">
        <v>2</v>
      </c>
      <c r="BB65" s="1">
        <v>3</v>
      </c>
      <c r="BC65" s="1">
        <v>9</v>
      </c>
      <c r="BD65" s="1">
        <v>2</v>
      </c>
      <c r="BE65" s="1">
        <v>5</v>
      </c>
      <c r="BF65" s="1">
        <v>3</v>
      </c>
      <c r="BG65" s="1">
        <v>3</v>
      </c>
      <c r="BH65" s="1">
        <v>3</v>
      </c>
      <c r="BI65" s="1">
        <v>5</v>
      </c>
      <c r="BJ65" s="6"/>
    </row>
    <row r="66" spans="1:62" ht="13.5" customHeight="1" x14ac:dyDescent="0.2">
      <c r="A66" s="5"/>
      <c r="W66" s="9">
        <f t="shared" ref="W66:AA66" si="56">SUM(W63:W65)</f>
        <v>31</v>
      </c>
      <c r="X66" s="9">
        <f t="shared" si="56"/>
        <v>26</v>
      </c>
      <c r="Y66" s="9">
        <f t="shared" si="56"/>
        <v>26</v>
      </c>
      <c r="Z66" s="9">
        <f t="shared" si="56"/>
        <v>27</v>
      </c>
      <c r="AA66" s="9">
        <f t="shared" si="56"/>
        <v>41</v>
      </c>
      <c r="AB66" s="9">
        <f t="shared" ref="AB66:AD66" si="57">SUM(AB63:AB65)</f>
        <v>49</v>
      </c>
      <c r="AC66" s="9">
        <f t="shared" si="57"/>
        <v>60</v>
      </c>
      <c r="AD66" s="9">
        <f t="shared" si="57"/>
        <v>65</v>
      </c>
      <c r="AE66" s="9">
        <f t="shared" ref="AE66:AG66" si="58">SUM(AE63:AE65)</f>
        <v>65</v>
      </c>
      <c r="AF66" s="9">
        <f t="shared" si="58"/>
        <v>69</v>
      </c>
      <c r="AG66" s="9">
        <f t="shared" si="58"/>
        <v>73</v>
      </c>
      <c r="AH66" s="9">
        <f t="shared" ref="AH66:AJ66" si="59">SUM(AH63:AH65)</f>
        <v>59</v>
      </c>
      <c r="AI66" s="9">
        <f t="shared" si="59"/>
        <v>74</v>
      </c>
      <c r="AJ66" s="9">
        <f t="shared" si="59"/>
        <v>78</v>
      </c>
      <c r="AK66" s="9">
        <f t="shared" ref="AK66:AV66" si="60">SUM(AK63:AK65)</f>
        <v>80</v>
      </c>
      <c r="AL66" s="9">
        <f t="shared" si="60"/>
        <v>55</v>
      </c>
      <c r="AM66" s="9">
        <f t="shared" si="60"/>
        <v>76</v>
      </c>
      <c r="AN66" s="9">
        <f t="shared" si="60"/>
        <v>77</v>
      </c>
      <c r="AO66" s="9">
        <f t="shared" si="60"/>
        <v>76</v>
      </c>
      <c r="AP66" s="9">
        <f t="shared" si="60"/>
        <v>82</v>
      </c>
      <c r="AQ66" s="9">
        <f t="shared" si="60"/>
        <v>97</v>
      </c>
      <c r="AR66" s="9">
        <f t="shared" si="60"/>
        <v>89</v>
      </c>
      <c r="AS66" s="9">
        <f t="shared" si="60"/>
        <v>104</v>
      </c>
      <c r="AT66" s="9">
        <f t="shared" si="60"/>
        <v>97</v>
      </c>
      <c r="AU66" s="9">
        <f t="shared" si="60"/>
        <v>124</v>
      </c>
      <c r="AV66" s="9">
        <f t="shared" si="60"/>
        <v>116</v>
      </c>
      <c r="AW66" s="9">
        <f t="shared" ref="AW66:BB66" si="61">SUM(AW63:AW65)</f>
        <v>126</v>
      </c>
      <c r="AX66" s="9">
        <f t="shared" si="61"/>
        <v>122</v>
      </c>
      <c r="AY66" s="9">
        <f t="shared" si="61"/>
        <v>131</v>
      </c>
      <c r="AZ66" s="9">
        <f t="shared" si="61"/>
        <v>109</v>
      </c>
      <c r="BA66" s="9">
        <f t="shared" si="61"/>
        <v>99</v>
      </c>
      <c r="BB66" s="9">
        <f t="shared" si="61"/>
        <v>117</v>
      </c>
      <c r="BC66" s="9">
        <f t="shared" ref="BC66:BD66" si="62">SUM(BC63:BC65)</f>
        <v>97</v>
      </c>
      <c r="BD66" s="9">
        <f t="shared" si="62"/>
        <v>87</v>
      </c>
      <c r="BE66" s="9">
        <f t="shared" ref="BE66:BF66" si="63">SUM(BE63:BE65)</f>
        <v>84</v>
      </c>
      <c r="BF66" s="9">
        <f t="shared" si="63"/>
        <v>59</v>
      </c>
      <c r="BG66" s="9">
        <f t="shared" ref="BG66:BH66" si="64">SUM(BG63:BG65)</f>
        <v>83</v>
      </c>
      <c r="BH66" s="9">
        <f t="shared" si="64"/>
        <v>87</v>
      </c>
      <c r="BI66" s="9">
        <f t="shared" ref="BI66" si="65">SUM(BI63:BI65)</f>
        <v>76</v>
      </c>
      <c r="BJ66" s="6"/>
    </row>
    <row r="67" spans="1:62" ht="13.5" customHeight="1" x14ac:dyDescent="0.2">
      <c r="A67" s="5"/>
      <c r="B67" s="8" t="s">
        <v>86</v>
      </c>
      <c r="BJ67" s="6"/>
    </row>
    <row r="68" spans="1:62" ht="13.5" customHeight="1" x14ac:dyDescent="0.2">
      <c r="A68" s="5"/>
      <c r="B68" s="8"/>
      <c r="C68" s="1" t="s">
        <v>10</v>
      </c>
      <c r="BG68" s="1">
        <v>16</v>
      </c>
      <c r="BH68" s="1">
        <v>31</v>
      </c>
      <c r="BI68" s="1">
        <v>22</v>
      </c>
      <c r="BJ68" s="6"/>
    </row>
    <row r="69" spans="1:62" ht="13.5" customHeight="1" x14ac:dyDescent="0.2">
      <c r="A69" s="5"/>
      <c r="C69" s="1" t="s">
        <v>0</v>
      </c>
      <c r="W69" s="1">
        <v>160</v>
      </c>
      <c r="X69" s="1">
        <v>178</v>
      </c>
      <c r="Y69" s="1">
        <v>191</v>
      </c>
      <c r="Z69" s="1">
        <v>185</v>
      </c>
      <c r="AA69" s="1">
        <v>177</v>
      </c>
      <c r="AB69" s="1">
        <v>200</v>
      </c>
      <c r="AC69" s="1">
        <v>232</v>
      </c>
      <c r="AD69" s="1">
        <v>244</v>
      </c>
      <c r="AE69" s="1">
        <v>253</v>
      </c>
      <c r="AF69" s="1">
        <v>200</v>
      </c>
      <c r="AG69" s="1">
        <v>189</v>
      </c>
      <c r="AH69" s="1">
        <v>190</v>
      </c>
      <c r="AI69" s="1">
        <v>228</v>
      </c>
      <c r="AJ69" s="1">
        <v>262</v>
      </c>
      <c r="AK69" s="1">
        <v>284</v>
      </c>
      <c r="AL69" s="1">
        <v>237</v>
      </c>
      <c r="AM69" s="1">
        <v>228</v>
      </c>
      <c r="AN69" s="1">
        <v>233</v>
      </c>
      <c r="AO69" s="1">
        <v>263</v>
      </c>
      <c r="AP69" s="1">
        <v>250</v>
      </c>
      <c r="AQ69" s="1">
        <v>234</v>
      </c>
      <c r="AR69" s="1">
        <v>278</v>
      </c>
      <c r="AS69" s="1">
        <v>298</v>
      </c>
      <c r="AT69" s="1">
        <v>274</v>
      </c>
      <c r="AU69" s="1">
        <v>275</v>
      </c>
      <c r="AV69" s="1">
        <v>279</v>
      </c>
      <c r="AW69" s="1">
        <v>309</v>
      </c>
      <c r="AX69" s="1">
        <v>318</v>
      </c>
      <c r="AY69" s="1">
        <v>269</v>
      </c>
      <c r="AZ69" s="1">
        <v>282</v>
      </c>
      <c r="BA69" s="1">
        <v>336</v>
      </c>
      <c r="BB69" s="1">
        <v>323</v>
      </c>
      <c r="BC69" s="1">
        <v>312</v>
      </c>
      <c r="BD69" s="1">
        <v>193</v>
      </c>
      <c r="BE69" s="1">
        <v>112</v>
      </c>
      <c r="BF69" s="1">
        <v>82</v>
      </c>
      <c r="BG69" s="1">
        <v>97</v>
      </c>
      <c r="BH69" s="1">
        <v>46</v>
      </c>
      <c r="BI69" s="1">
        <v>27</v>
      </c>
      <c r="BJ69" s="6"/>
    </row>
    <row r="70" spans="1:62" ht="13.5" customHeight="1" x14ac:dyDescent="0.2">
      <c r="A70" s="5"/>
      <c r="C70" s="1" t="s">
        <v>9</v>
      </c>
      <c r="AO70" s="1">
        <v>0</v>
      </c>
      <c r="AP70" s="1">
        <v>1</v>
      </c>
      <c r="AQ70" s="1">
        <v>0</v>
      </c>
      <c r="AR70" s="1">
        <v>3</v>
      </c>
      <c r="AS70" s="1">
        <v>0</v>
      </c>
      <c r="AT70" s="1">
        <v>0</v>
      </c>
      <c r="AU70" s="1">
        <v>3</v>
      </c>
      <c r="AV70" s="1">
        <v>2</v>
      </c>
      <c r="AW70" s="1">
        <v>1</v>
      </c>
      <c r="AX70" s="1">
        <v>3</v>
      </c>
      <c r="AY70" s="1">
        <v>5</v>
      </c>
      <c r="AZ70" s="1">
        <v>1</v>
      </c>
      <c r="BA70" s="1">
        <v>2</v>
      </c>
      <c r="BB70" s="1">
        <v>4</v>
      </c>
      <c r="BC70" s="1">
        <v>2</v>
      </c>
      <c r="BD70" s="1">
        <v>3</v>
      </c>
      <c r="BE70" s="1">
        <v>2</v>
      </c>
      <c r="BF70" s="1">
        <v>1</v>
      </c>
      <c r="BG70" s="1">
        <v>1</v>
      </c>
      <c r="BH70" s="1">
        <v>1</v>
      </c>
      <c r="BI70" s="1">
        <v>2</v>
      </c>
      <c r="BJ70" s="6"/>
    </row>
    <row r="71" spans="1:62" ht="13.5" customHeight="1" x14ac:dyDescent="0.2">
      <c r="A71" s="5"/>
      <c r="C71" s="1" t="s">
        <v>5</v>
      </c>
      <c r="W71" s="1">
        <v>10</v>
      </c>
      <c r="X71" s="1">
        <v>10</v>
      </c>
      <c r="Y71" s="1">
        <v>17</v>
      </c>
      <c r="Z71" s="1">
        <v>8</v>
      </c>
      <c r="AA71" s="1">
        <v>15</v>
      </c>
      <c r="AB71" s="1">
        <v>16</v>
      </c>
      <c r="AC71" s="1">
        <v>30</v>
      </c>
      <c r="AD71" s="1">
        <v>24</v>
      </c>
      <c r="AE71" s="1">
        <v>21</v>
      </c>
      <c r="AF71" s="1">
        <v>17</v>
      </c>
      <c r="AG71" s="1">
        <v>20</v>
      </c>
      <c r="AH71" s="1">
        <v>18</v>
      </c>
      <c r="AI71" s="1">
        <v>16</v>
      </c>
      <c r="AJ71" s="1">
        <v>15</v>
      </c>
      <c r="AK71" s="1">
        <v>14</v>
      </c>
      <c r="AL71" s="1">
        <v>23</v>
      </c>
      <c r="AM71" s="1">
        <v>14</v>
      </c>
      <c r="AN71" s="1">
        <v>13</v>
      </c>
      <c r="AO71" s="1">
        <v>29</v>
      </c>
      <c r="AP71" s="1">
        <v>23</v>
      </c>
      <c r="AQ71" s="1">
        <v>13</v>
      </c>
      <c r="AR71" s="1">
        <v>16</v>
      </c>
      <c r="AS71" s="1">
        <v>29</v>
      </c>
      <c r="AT71" s="1">
        <v>16</v>
      </c>
      <c r="AU71" s="1">
        <v>27</v>
      </c>
      <c r="AV71" s="1">
        <v>30</v>
      </c>
      <c r="AW71" s="1">
        <v>22</v>
      </c>
      <c r="AX71" s="1">
        <v>23</v>
      </c>
      <c r="AY71" s="1">
        <v>36</v>
      </c>
      <c r="AZ71" s="1">
        <v>38</v>
      </c>
      <c r="BA71" s="1">
        <v>32</v>
      </c>
      <c r="BB71" s="1">
        <v>29</v>
      </c>
      <c r="BC71" s="1">
        <v>25</v>
      </c>
      <c r="BD71" s="1">
        <v>29</v>
      </c>
      <c r="BE71" s="1">
        <v>24</v>
      </c>
      <c r="BF71" s="1">
        <v>13</v>
      </c>
      <c r="BG71" s="1">
        <v>17</v>
      </c>
      <c r="BH71" s="1">
        <v>20</v>
      </c>
      <c r="BI71" s="1">
        <v>16</v>
      </c>
      <c r="BJ71" s="6"/>
    </row>
    <row r="72" spans="1:62" ht="13.5" customHeight="1" x14ac:dyDescent="0.2">
      <c r="A72" s="5"/>
      <c r="C72" s="1" t="s">
        <v>7</v>
      </c>
      <c r="W72" s="1">
        <v>6</v>
      </c>
      <c r="X72" s="1">
        <v>9</v>
      </c>
      <c r="Y72" s="1">
        <v>3</v>
      </c>
      <c r="Z72" s="1">
        <v>1</v>
      </c>
      <c r="AA72" s="1">
        <v>4</v>
      </c>
      <c r="AB72" s="1">
        <v>1</v>
      </c>
      <c r="AC72" s="1">
        <v>8</v>
      </c>
      <c r="AD72" s="1">
        <v>5</v>
      </c>
      <c r="AE72" s="1">
        <v>3</v>
      </c>
      <c r="AF72" s="1">
        <v>5</v>
      </c>
      <c r="AG72" s="1">
        <v>6</v>
      </c>
      <c r="AH72" s="1">
        <v>3</v>
      </c>
      <c r="AI72" s="1">
        <v>6</v>
      </c>
      <c r="AJ72" s="1">
        <v>4</v>
      </c>
      <c r="AK72" s="1">
        <v>11</v>
      </c>
      <c r="AL72" s="1">
        <v>5</v>
      </c>
      <c r="AM72" s="1">
        <v>10</v>
      </c>
      <c r="AN72" s="1">
        <v>6</v>
      </c>
      <c r="AO72" s="1">
        <v>3</v>
      </c>
      <c r="AP72" s="1">
        <v>4</v>
      </c>
      <c r="AQ72" s="1">
        <v>5</v>
      </c>
      <c r="AR72" s="1">
        <v>4</v>
      </c>
      <c r="AS72" s="1">
        <v>8</v>
      </c>
      <c r="AT72" s="1">
        <v>7</v>
      </c>
      <c r="AU72" s="1">
        <v>8</v>
      </c>
      <c r="AV72" s="1">
        <v>7</v>
      </c>
      <c r="AW72" s="1">
        <v>9</v>
      </c>
      <c r="AX72" s="1">
        <v>11</v>
      </c>
      <c r="AY72" s="1">
        <v>17</v>
      </c>
      <c r="AZ72" s="1">
        <v>8</v>
      </c>
      <c r="BA72" s="1">
        <v>11</v>
      </c>
      <c r="BB72" s="1">
        <v>12</v>
      </c>
      <c r="BC72" s="1">
        <v>13</v>
      </c>
      <c r="BD72" s="1">
        <v>14</v>
      </c>
      <c r="BE72" s="1">
        <v>8</v>
      </c>
      <c r="BF72" s="1">
        <v>6</v>
      </c>
      <c r="BG72" s="1">
        <v>11</v>
      </c>
      <c r="BH72" s="1">
        <v>12</v>
      </c>
      <c r="BI72" s="1">
        <v>8</v>
      </c>
      <c r="BJ72" s="6"/>
    </row>
    <row r="73" spans="1:62" ht="13.5" customHeight="1" x14ac:dyDescent="0.2">
      <c r="A73" s="5"/>
      <c r="W73" s="9">
        <f t="shared" ref="W73:AA73" si="66">SUM(W69:W72)</f>
        <v>176</v>
      </c>
      <c r="X73" s="9">
        <f t="shared" si="66"/>
        <v>197</v>
      </c>
      <c r="Y73" s="9">
        <f t="shared" si="66"/>
        <v>211</v>
      </c>
      <c r="Z73" s="9">
        <f t="shared" si="66"/>
        <v>194</v>
      </c>
      <c r="AA73" s="9">
        <f t="shared" si="66"/>
        <v>196</v>
      </c>
      <c r="AB73" s="9">
        <f>SUM(AB69:AB72)</f>
        <v>217</v>
      </c>
      <c r="AC73" s="9">
        <f t="shared" ref="AC73:AD73" si="67">SUM(AC69:AC72)</f>
        <v>270</v>
      </c>
      <c r="AD73" s="9">
        <f t="shared" si="67"/>
        <v>273</v>
      </c>
      <c r="AE73" s="9">
        <f t="shared" ref="AE73:AG73" si="68">SUM(AE69:AE72)</f>
        <v>277</v>
      </c>
      <c r="AF73" s="9">
        <f t="shared" si="68"/>
        <v>222</v>
      </c>
      <c r="AG73" s="9">
        <f t="shared" si="68"/>
        <v>215</v>
      </c>
      <c r="AH73" s="9">
        <f t="shared" ref="AH73:AJ73" si="69">SUM(AH69:AH72)</f>
        <v>211</v>
      </c>
      <c r="AI73" s="9">
        <f t="shared" si="69"/>
        <v>250</v>
      </c>
      <c r="AJ73" s="9">
        <f t="shared" si="69"/>
        <v>281</v>
      </c>
      <c r="AK73" s="9">
        <f>SUM(AK69:AK72)</f>
        <v>309</v>
      </c>
      <c r="AL73" s="9">
        <f t="shared" ref="AL73:AV73" si="70">SUM(AL69:AL72)</f>
        <v>265</v>
      </c>
      <c r="AM73" s="9">
        <f t="shared" si="70"/>
        <v>252</v>
      </c>
      <c r="AN73" s="9">
        <f t="shared" si="70"/>
        <v>252</v>
      </c>
      <c r="AO73" s="9">
        <f t="shared" si="70"/>
        <v>295</v>
      </c>
      <c r="AP73" s="9">
        <f t="shared" si="70"/>
        <v>278</v>
      </c>
      <c r="AQ73" s="9">
        <f t="shared" si="70"/>
        <v>252</v>
      </c>
      <c r="AR73" s="9">
        <f t="shared" si="70"/>
        <v>301</v>
      </c>
      <c r="AS73" s="9">
        <f t="shared" si="70"/>
        <v>335</v>
      </c>
      <c r="AT73" s="9">
        <f t="shared" si="70"/>
        <v>297</v>
      </c>
      <c r="AU73" s="9">
        <f t="shared" si="70"/>
        <v>313</v>
      </c>
      <c r="AV73" s="9">
        <f t="shared" si="70"/>
        <v>318</v>
      </c>
      <c r="AW73" s="9">
        <f t="shared" ref="AW73:BB73" si="71">SUM(AW69:AW72)</f>
        <v>341</v>
      </c>
      <c r="AX73" s="9">
        <f t="shared" si="71"/>
        <v>355</v>
      </c>
      <c r="AY73" s="9">
        <f t="shared" si="71"/>
        <v>327</v>
      </c>
      <c r="AZ73" s="9">
        <f t="shared" si="71"/>
        <v>329</v>
      </c>
      <c r="BA73" s="9">
        <f t="shared" si="71"/>
        <v>381</v>
      </c>
      <c r="BB73" s="9">
        <f t="shared" si="71"/>
        <v>368</v>
      </c>
      <c r="BC73" s="9">
        <f t="shared" ref="BC73:BD73" si="72">SUM(BC69:BC72)</f>
        <v>352</v>
      </c>
      <c r="BD73" s="9">
        <f t="shared" si="72"/>
        <v>239</v>
      </c>
      <c r="BE73" s="9">
        <f t="shared" ref="BE73:BF73" si="73">SUM(BE69:BE72)</f>
        <v>146</v>
      </c>
      <c r="BF73" s="9">
        <f t="shared" si="73"/>
        <v>102</v>
      </c>
      <c r="BG73" s="9">
        <f>SUM(BG68:BG72)</f>
        <v>142</v>
      </c>
      <c r="BH73" s="9">
        <f>SUM(BH68:BH72)</f>
        <v>110</v>
      </c>
      <c r="BI73" s="9">
        <f>SUM(BI68:BI72)</f>
        <v>75</v>
      </c>
      <c r="BJ73" s="6"/>
    </row>
    <row r="74" spans="1:62" ht="13.5" customHeight="1" x14ac:dyDescent="0.2">
      <c r="A74" s="5"/>
      <c r="B74" s="8" t="s">
        <v>87</v>
      </c>
      <c r="BJ74" s="6"/>
    </row>
    <row r="75" spans="1:62" ht="13.5" customHeight="1" x14ac:dyDescent="0.2">
      <c r="A75" s="5"/>
      <c r="C75" s="1" t="s">
        <v>9</v>
      </c>
      <c r="AL75" s="1">
        <v>0</v>
      </c>
      <c r="AM75" s="1">
        <v>33</v>
      </c>
      <c r="AN75" s="1">
        <v>0</v>
      </c>
      <c r="AO75" s="1">
        <v>1</v>
      </c>
      <c r="AP75" s="1">
        <v>18</v>
      </c>
      <c r="AQ75" s="1">
        <v>0</v>
      </c>
      <c r="AR75" s="1">
        <v>21</v>
      </c>
      <c r="AS75" s="1">
        <v>16</v>
      </c>
      <c r="AT75" s="1">
        <v>37</v>
      </c>
      <c r="AU75" s="1">
        <v>39</v>
      </c>
      <c r="AV75" s="1">
        <v>26</v>
      </c>
      <c r="AW75" s="1">
        <v>41</v>
      </c>
      <c r="AX75" s="1">
        <v>25</v>
      </c>
      <c r="AY75" s="1">
        <v>21</v>
      </c>
      <c r="AZ75" s="1">
        <v>20</v>
      </c>
      <c r="BA75" s="1">
        <v>16</v>
      </c>
      <c r="BB75" s="1">
        <v>24</v>
      </c>
      <c r="BC75" s="1">
        <v>14</v>
      </c>
      <c r="BD75" s="1">
        <v>9</v>
      </c>
      <c r="BE75" s="1">
        <v>9</v>
      </c>
      <c r="BF75" s="1">
        <v>18</v>
      </c>
      <c r="BG75" s="1">
        <v>25</v>
      </c>
      <c r="BH75" s="1">
        <v>23</v>
      </c>
      <c r="BI75" s="1">
        <v>23</v>
      </c>
      <c r="BJ75" s="6"/>
    </row>
    <row r="76" spans="1:62" ht="13.5" customHeight="1" x14ac:dyDescent="0.2">
      <c r="A76" s="5"/>
      <c r="C76" s="1" t="s">
        <v>5</v>
      </c>
      <c r="AI76" s="1">
        <v>0</v>
      </c>
      <c r="AJ76" s="1">
        <v>6</v>
      </c>
      <c r="AK76" s="1">
        <v>4</v>
      </c>
      <c r="AL76" s="1">
        <v>13</v>
      </c>
      <c r="AM76" s="1">
        <f>15-AM84</f>
        <v>7</v>
      </c>
      <c r="AN76" s="1">
        <v>12</v>
      </c>
      <c r="AO76" s="1">
        <v>10</v>
      </c>
      <c r="AP76" s="1">
        <v>7</v>
      </c>
      <c r="AQ76" s="1">
        <v>13</v>
      </c>
      <c r="AR76" s="1">
        <v>15</v>
      </c>
      <c r="AS76" s="1">
        <v>13</v>
      </c>
      <c r="AT76" s="1">
        <v>7</v>
      </c>
      <c r="AU76" s="1">
        <v>19</v>
      </c>
      <c r="AV76" s="1">
        <v>8</v>
      </c>
      <c r="AW76" s="1">
        <v>14</v>
      </c>
      <c r="AX76" s="1">
        <v>8</v>
      </c>
      <c r="AY76" s="1">
        <v>12</v>
      </c>
      <c r="AZ76" s="1">
        <v>7</v>
      </c>
      <c r="BA76" s="1">
        <v>6</v>
      </c>
      <c r="BB76" s="1">
        <v>3</v>
      </c>
      <c r="BC76" s="1">
        <v>10</v>
      </c>
      <c r="BD76" s="1">
        <v>5</v>
      </c>
      <c r="BE76" s="1">
        <v>6</v>
      </c>
      <c r="BF76" s="1">
        <v>7</v>
      </c>
      <c r="BG76" s="1">
        <v>7</v>
      </c>
      <c r="BH76" s="1">
        <v>7</v>
      </c>
      <c r="BI76" s="1">
        <v>11</v>
      </c>
      <c r="BJ76" s="6"/>
    </row>
    <row r="77" spans="1:62" ht="13.5" hidden="1" customHeight="1" x14ac:dyDescent="0.2">
      <c r="A77" s="5"/>
      <c r="C77" s="1" t="s">
        <v>7</v>
      </c>
      <c r="AM77" s="17">
        <f>5-AM85</f>
        <v>0</v>
      </c>
      <c r="BJ77" s="6"/>
    </row>
    <row r="78" spans="1:62" ht="13.5" customHeight="1" x14ac:dyDescent="0.2">
      <c r="A78" s="5"/>
      <c r="C78" s="1" t="s">
        <v>32</v>
      </c>
      <c r="W78" s="1">
        <v>137</v>
      </c>
      <c r="X78" s="1">
        <v>134</v>
      </c>
      <c r="Y78" s="1">
        <v>131</v>
      </c>
      <c r="Z78" s="1">
        <v>154</v>
      </c>
      <c r="AA78" s="1">
        <v>158</v>
      </c>
      <c r="AB78" s="1">
        <v>149</v>
      </c>
      <c r="AC78" s="1">
        <v>130</v>
      </c>
      <c r="AD78" s="1">
        <v>131</v>
      </c>
      <c r="AE78" s="1">
        <v>121</v>
      </c>
      <c r="AF78" s="1">
        <v>153</v>
      </c>
      <c r="AG78" s="1">
        <v>121</v>
      </c>
      <c r="AH78" s="1">
        <v>131</v>
      </c>
      <c r="AI78" s="1">
        <v>185</v>
      </c>
      <c r="AJ78" s="1">
        <v>166</v>
      </c>
      <c r="AK78" s="1">
        <v>157</v>
      </c>
      <c r="AL78" s="1">
        <v>139</v>
      </c>
      <c r="AM78" s="1">
        <v>172</v>
      </c>
      <c r="AN78" s="1">
        <v>175</v>
      </c>
      <c r="AO78" s="1">
        <v>138</v>
      </c>
      <c r="AP78" s="1">
        <v>139</v>
      </c>
      <c r="AQ78" s="1">
        <v>143</v>
      </c>
      <c r="AR78" s="1">
        <v>148</v>
      </c>
      <c r="AS78" s="1">
        <v>152</v>
      </c>
      <c r="AT78" s="1">
        <v>141</v>
      </c>
      <c r="AU78" s="1">
        <v>144</v>
      </c>
      <c r="AV78" s="1">
        <v>142</v>
      </c>
      <c r="AW78" s="1">
        <v>133</v>
      </c>
      <c r="AX78" s="1">
        <v>132</v>
      </c>
      <c r="AY78" s="1">
        <v>132</v>
      </c>
      <c r="AZ78" s="1">
        <v>114</v>
      </c>
      <c r="BA78" s="1">
        <v>101</v>
      </c>
      <c r="BB78" s="1">
        <v>94</v>
      </c>
      <c r="BC78" s="1">
        <v>93</v>
      </c>
      <c r="BD78" s="1">
        <v>84</v>
      </c>
      <c r="BE78" s="1">
        <v>83</v>
      </c>
      <c r="BF78" s="1">
        <v>92</v>
      </c>
      <c r="BG78" s="1">
        <v>106</v>
      </c>
      <c r="BH78" s="1">
        <v>131</v>
      </c>
      <c r="BI78" s="1">
        <v>123</v>
      </c>
      <c r="BJ78" s="6"/>
    </row>
    <row r="79" spans="1:62" ht="13.5" customHeight="1" x14ac:dyDescent="0.2">
      <c r="A79" s="5"/>
      <c r="W79" s="9">
        <f t="shared" ref="W79:AA79" si="74">W78</f>
        <v>137</v>
      </c>
      <c r="X79" s="9">
        <f t="shared" si="74"/>
        <v>134</v>
      </c>
      <c r="Y79" s="9">
        <f t="shared" si="74"/>
        <v>131</v>
      </c>
      <c r="Z79" s="9">
        <f t="shared" si="74"/>
        <v>154</v>
      </c>
      <c r="AA79" s="9">
        <f t="shared" si="74"/>
        <v>158</v>
      </c>
      <c r="AB79" s="9">
        <f t="shared" ref="AB79:AD79" si="75">AB78</f>
        <v>149</v>
      </c>
      <c r="AC79" s="9">
        <f t="shared" si="75"/>
        <v>130</v>
      </c>
      <c r="AD79" s="9">
        <f t="shared" si="75"/>
        <v>131</v>
      </c>
      <c r="AE79" s="9">
        <f t="shared" ref="AE79:AG79" si="76">AE78</f>
        <v>121</v>
      </c>
      <c r="AF79" s="9">
        <f t="shared" si="76"/>
        <v>153</v>
      </c>
      <c r="AG79" s="9">
        <f t="shared" si="76"/>
        <v>121</v>
      </c>
      <c r="AH79" s="9">
        <f>AH78</f>
        <v>131</v>
      </c>
      <c r="AI79" s="9">
        <f t="shared" ref="AI79:AJ79" si="77">SUM(AI76:AI78)</f>
        <v>185</v>
      </c>
      <c r="AJ79" s="9">
        <f t="shared" si="77"/>
        <v>172</v>
      </c>
      <c r="AK79" s="9">
        <f>SUM(AK76:AK78)</f>
        <v>161</v>
      </c>
      <c r="AL79" s="9">
        <f t="shared" ref="AL79:AV79" si="78">SUM(AL75:AL78)</f>
        <v>152</v>
      </c>
      <c r="AM79" s="9">
        <f t="shared" si="78"/>
        <v>212</v>
      </c>
      <c r="AN79" s="9">
        <f t="shared" si="78"/>
        <v>187</v>
      </c>
      <c r="AO79" s="9">
        <f t="shared" si="78"/>
        <v>149</v>
      </c>
      <c r="AP79" s="9">
        <f t="shared" si="78"/>
        <v>164</v>
      </c>
      <c r="AQ79" s="9">
        <f t="shared" si="78"/>
        <v>156</v>
      </c>
      <c r="AR79" s="9">
        <f t="shared" si="78"/>
        <v>184</v>
      </c>
      <c r="AS79" s="9">
        <f t="shared" si="78"/>
        <v>181</v>
      </c>
      <c r="AT79" s="9">
        <f t="shared" si="78"/>
        <v>185</v>
      </c>
      <c r="AU79" s="9">
        <f t="shared" si="78"/>
        <v>202</v>
      </c>
      <c r="AV79" s="9">
        <f t="shared" si="78"/>
        <v>176</v>
      </c>
      <c r="AW79" s="9">
        <f t="shared" ref="AW79:BB79" si="79">SUM(AW75:AW78)</f>
        <v>188</v>
      </c>
      <c r="AX79" s="9">
        <f t="shared" si="79"/>
        <v>165</v>
      </c>
      <c r="AY79" s="9">
        <f t="shared" si="79"/>
        <v>165</v>
      </c>
      <c r="AZ79" s="9">
        <f t="shared" si="79"/>
        <v>141</v>
      </c>
      <c r="BA79" s="9">
        <f t="shared" si="79"/>
        <v>123</v>
      </c>
      <c r="BB79" s="9">
        <f t="shared" si="79"/>
        <v>121</v>
      </c>
      <c r="BC79" s="9">
        <f t="shared" ref="BC79:BD79" si="80">SUM(BC75:BC78)</f>
        <v>117</v>
      </c>
      <c r="BD79" s="9">
        <f t="shared" si="80"/>
        <v>98</v>
      </c>
      <c r="BE79" s="9">
        <f t="shared" ref="BE79:BF79" si="81">SUM(BE75:BE78)</f>
        <v>98</v>
      </c>
      <c r="BF79" s="9">
        <f t="shared" si="81"/>
        <v>117</v>
      </c>
      <c r="BG79" s="9">
        <f t="shared" ref="BG79:BH79" si="82">SUM(BG75:BG78)</f>
        <v>138</v>
      </c>
      <c r="BH79" s="9">
        <f t="shared" si="82"/>
        <v>161</v>
      </c>
      <c r="BI79" s="9">
        <f t="shared" ref="BI79" si="83">SUM(BI75:BI78)</f>
        <v>157</v>
      </c>
      <c r="BJ79" s="6"/>
    </row>
    <row r="80" spans="1:62" ht="13.5" customHeight="1" x14ac:dyDescent="0.2">
      <c r="A80" s="5"/>
      <c r="B80" s="8" t="s">
        <v>88</v>
      </c>
      <c r="BJ80" s="6"/>
    </row>
    <row r="81" spans="1:62" ht="13.5" customHeight="1" x14ac:dyDescent="0.2">
      <c r="A81" s="5"/>
      <c r="B81" s="8"/>
      <c r="C81" s="1" t="s">
        <v>10</v>
      </c>
      <c r="BE81" s="1">
        <v>2</v>
      </c>
      <c r="BF81" s="1">
        <v>13</v>
      </c>
      <c r="BG81" s="1">
        <v>29</v>
      </c>
      <c r="BH81" s="1">
        <v>26</v>
      </c>
      <c r="BI81" s="1">
        <v>32</v>
      </c>
      <c r="BJ81" s="6"/>
    </row>
    <row r="82" spans="1:62" ht="13.5" customHeight="1" x14ac:dyDescent="0.2">
      <c r="A82" s="5"/>
      <c r="C82" s="1" t="s">
        <v>0</v>
      </c>
      <c r="W82" s="1">
        <v>81</v>
      </c>
      <c r="X82" s="1">
        <v>136</v>
      </c>
      <c r="Y82" s="1">
        <v>140</v>
      </c>
      <c r="Z82" s="1">
        <v>151</v>
      </c>
      <c r="AA82" s="1">
        <v>160</v>
      </c>
      <c r="AB82" s="1">
        <v>139</v>
      </c>
      <c r="AC82" s="1">
        <v>164</v>
      </c>
      <c r="AD82" s="1">
        <v>128</v>
      </c>
      <c r="AE82" s="1">
        <v>113</v>
      </c>
      <c r="AF82" s="1">
        <v>91</v>
      </c>
      <c r="AG82" s="1">
        <v>87</v>
      </c>
      <c r="AH82" s="1">
        <v>108</v>
      </c>
      <c r="AI82" s="1">
        <v>98</v>
      </c>
      <c r="AJ82" s="1">
        <v>125</v>
      </c>
      <c r="AK82" s="1">
        <v>97</v>
      </c>
      <c r="AL82" s="1">
        <v>110</v>
      </c>
      <c r="AM82" s="1">
        <v>119</v>
      </c>
      <c r="AN82" s="1">
        <v>126</v>
      </c>
      <c r="AO82" s="1">
        <v>123</v>
      </c>
      <c r="AP82" s="1">
        <v>99</v>
      </c>
      <c r="AQ82" s="1">
        <v>124</v>
      </c>
      <c r="AR82" s="1">
        <v>125</v>
      </c>
      <c r="AS82" s="1">
        <v>133</v>
      </c>
      <c r="AT82" s="1">
        <v>128</v>
      </c>
      <c r="AU82" s="1">
        <v>135</v>
      </c>
      <c r="AV82" s="1">
        <v>155</v>
      </c>
      <c r="AW82" s="1">
        <v>141</v>
      </c>
      <c r="AX82" s="1">
        <v>132</v>
      </c>
      <c r="AY82" s="1">
        <v>126</v>
      </c>
      <c r="AZ82" s="1">
        <v>95</v>
      </c>
      <c r="BA82" s="1">
        <v>90</v>
      </c>
      <c r="BB82" s="1">
        <v>100</v>
      </c>
      <c r="BC82" s="1">
        <v>98</v>
      </c>
      <c r="BD82" s="1">
        <v>77</v>
      </c>
      <c r="BE82" s="1">
        <v>68</v>
      </c>
      <c r="BF82" s="1">
        <v>52</v>
      </c>
      <c r="BG82" s="1">
        <v>70</v>
      </c>
      <c r="BH82" s="1">
        <v>56</v>
      </c>
      <c r="BI82" s="1">
        <v>59</v>
      </c>
      <c r="BJ82" s="6"/>
    </row>
    <row r="83" spans="1:62" ht="13.5" customHeight="1" x14ac:dyDescent="0.2">
      <c r="A83" s="5"/>
      <c r="C83" s="1" t="s">
        <v>9</v>
      </c>
      <c r="BE83" s="1">
        <v>2</v>
      </c>
      <c r="BF83" s="1">
        <v>8</v>
      </c>
      <c r="BG83" s="1">
        <v>8</v>
      </c>
      <c r="BH83" s="1">
        <v>7</v>
      </c>
      <c r="BI83" s="1">
        <v>4</v>
      </c>
      <c r="BJ83" s="6"/>
    </row>
    <row r="84" spans="1:62" ht="13.5" customHeight="1" x14ac:dyDescent="0.2">
      <c r="A84" s="5"/>
      <c r="C84" s="1" t="s">
        <v>5</v>
      </c>
      <c r="W84" s="1">
        <v>12</v>
      </c>
      <c r="X84" s="1">
        <v>16</v>
      </c>
      <c r="Y84" s="1">
        <v>27</v>
      </c>
      <c r="Z84" s="1">
        <v>27</v>
      </c>
      <c r="AA84" s="1">
        <v>25</v>
      </c>
      <c r="AB84" s="1">
        <v>24</v>
      </c>
      <c r="AC84" s="1">
        <v>28</v>
      </c>
      <c r="AD84" s="1">
        <v>19</v>
      </c>
      <c r="AE84" s="1">
        <v>13</v>
      </c>
      <c r="AF84" s="1">
        <v>8</v>
      </c>
      <c r="AG84" s="1">
        <v>14</v>
      </c>
      <c r="AH84" s="1">
        <v>9</v>
      </c>
      <c r="AI84" s="1">
        <v>15</v>
      </c>
      <c r="AJ84" s="1">
        <v>3</v>
      </c>
      <c r="AK84" s="1">
        <v>9</v>
      </c>
      <c r="AL84" s="1">
        <v>7</v>
      </c>
      <c r="AM84" s="1">
        <v>8</v>
      </c>
      <c r="AN84" s="1">
        <v>10</v>
      </c>
      <c r="AO84" s="1">
        <v>10</v>
      </c>
      <c r="AP84" s="1">
        <v>4</v>
      </c>
      <c r="AQ84" s="1">
        <v>14</v>
      </c>
      <c r="AR84" s="1">
        <v>16</v>
      </c>
      <c r="AS84" s="1">
        <v>7</v>
      </c>
      <c r="AT84" s="1">
        <v>9</v>
      </c>
      <c r="AU84" s="1">
        <v>6</v>
      </c>
      <c r="AV84" s="1">
        <v>3</v>
      </c>
      <c r="AW84" s="1">
        <v>6</v>
      </c>
      <c r="AX84" s="1">
        <v>7</v>
      </c>
      <c r="AY84" s="1">
        <v>4</v>
      </c>
      <c r="AZ84" s="1">
        <v>7</v>
      </c>
      <c r="BA84" s="1">
        <v>9</v>
      </c>
      <c r="BB84" s="1">
        <v>6</v>
      </c>
      <c r="BC84" s="1">
        <v>1</v>
      </c>
      <c r="BD84" s="1">
        <v>2</v>
      </c>
      <c r="BE84" s="1">
        <v>3</v>
      </c>
      <c r="BF84" s="1">
        <v>5</v>
      </c>
      <c r="BG84" s="1">
        <v>5</v>
      </c>
      <c r="BH84" s="1">
        <v>7</v>
      </c>
      <c r="BI84" s="1">
        <v>5</v>
      </c>
      <c r="BJ84" s="6"/>
    </row>
    <row r="85" spans="1:62" ht="13.5" customHeight="1" x14ac:dyDescent="0.2">
      <c r="A85" s="5"/>
      <c r="C85" s="1" t="s">
        <v>7</v>
      </c>
      <c r="W85" s="1">
        <v>7</v>
      </c>
      <c r="X85" s="1">
        <v>7</v>
      </c>
      <c r="Y85" s="1">
        <v>12</v>
      </c>
      <c r="Z85" s="1">
        <v>9</v>
      </c>
      <c r="AA85" s="1">
        <v>11</v>
      </c>
      <c r="AB85" s="1">
        <v>8</v>
      </c>
      <c r="AC85" s="1">
        <v>12</v>
      </c>
      <c r="AD85" s="1">
        <v>6</v>
      </c>
      <c r="AE85" s="1">
        <v>12</v>
      </c>
      <c r="AF85" s="1">
        <v>11</v>
      </c>
      <c r="AG85" s="1">
        <v>11</v>
      </c>
      <c r="AH85" s="1">
        <v>7</v>
      </c>
      <c r="AI85" s="1">
        <v>10</v>
      </c>
      <c r="AJ85" s="1">
        <v>10</v>
      </c>
      <c r="AK85" s="1">
        <v>7</v>
      </c>
      <c r="AL85" s="1">
        <v>11</v>
      </c>
      <c r="AM85" s="1">
        <v>5</v>
      </c>
      <c r="AN85" s="1">
        <v>14</v>
      </c>
      <c r="AO85" s="1">
        <v>12</v>
      </c>
      <c r="AP85" s="1">
        <v>11</v>
      </c>
      <c r="AQ85" s="1">
        <v>5</v>
      </c>
      <c r="AR85" s="1">
        <v>13</v>
      </c>
      <c r="AS85" s="1">
        <v>12</v>
      </c>
      <c r="AT85" s="1">
        <v>9</v>
      </c>
      <c r="AU85" s="1">
        <v>14</v>
      </c>
      <c r="AV85" s="1">
        <v>13</v>
      </c>
      <c r="AW85" s="1">
        <v>10</v>
      </c>
      <c r="AX85" s="1">
        <v>16</v>
      </c>
      <c r="AY85" s="1">
        <v>10</v>
      </c>
      <c r="AZ85" s="1">
        <v>11</v>
      </c>
      <c r="BA85" s="1">
        <v>9</v>
      </c>
      <c r="BB85" s="1">
        <v>15</v>
      </c>
      <c r="BC85" s="1">
        <v>6</v>
      </c>
      <c r="BD85" s="1">
        <v>13</v>
      </c>
      <c r="BE85" s="1">
        <v>7</v>
      </c>
      <c r="BF85" s="1">
        <v>9</v>
      </c>
      <c r="BG85" s="1">
        <v>6</v>
      </c>
      <c r="BH85" s="1">
        <v>13</v>
      </c>
      <c r="BI85" s="1">
        <v>3</v>
      </c>
      <c r="BJ85" s="6"/>
    </row>
    <row r="86" spans="1:62" ht="13.5" customHeight="1" x14ac:dyDescent="0.2">
      <c r="A86" s="5"/>
      <c r="W86" s="9">
        <f t="shared" ref="W86:AA86" si="84">SUM(W82:W85)</f>
        <v>100</v>
      </c>
      <c r="X86" s="9">
        <f t="shared" si="84"/>
        <v>159</v>
      </c>
      <c r="Y86" s="9">
        <f t="shared" si="84"/>
        <v>179</v>
      </c>
      <c r="Z86" s="9">
        <f t="shared" si="84"/>
        <v>187</v>
      </c>
      <c r="AA86" s="9">
        <f t="shared" si="84"/>
        <v>196</v>
      </c>
      <c r="AB86" s="9">
        <f t="shared" ref="AB86:AD86" si="85">SUM(AB82:AB85)</f>
        <v>171</v>
      </c>
      <c r="AC86" s="9">
        <f t="shared" si="85"/>
        <v>204</v>
      </c>
      <c r="AD86" s="9">
        <f t="shared" si="85"/>
        <v>153</v>
      </c>
      <c r="AE86" s="9">
        <f t="shared" ref="AE86:AG86" si="86">SUM(AE82:AE85)</f>
        <v>138</v>
      </c>
      <c r="AF86" s="9">
        <f t="shared" si="86"/>
        <v>110</v>
      </c>
      <c r="AG86" s="9">
        <f t="shared" si="86"/>
        <v>112</v>
      </c>
      <c r="AH86" s="9">
        <f t="shared" ref="AH86:AJ86" si="87">SUM(AH82:AH85)</f>
        <v>124</v>
      </c>
      <c r="AI86" s="9">
        <f t="shared" si="87"/>
        <v>123</v>
      </c>
      <c r="AJ86" s="9">
        <f t="shared" si="87"/>
        <v>138</v>
      </c>
      <c r="AK86" s="9">
        <f t="shared" ref="AK86:AV86" si="88">SUM(AK82:AK85)</f>
        <v>113</v>
      </c>
      <c r="AL86" s="9">
        <f t="shared" si="88"/>
        <v>128</v>
      </c>
      <c r="AM86" s="9">
        <f t="shared" si="88"/>
        <v>132</v>
      </c>
      <c r="AN86" s="9">
        <f t="shared" si="88"/>
        <v>150</v>
      </c>
      <c r="AO86" s="9">
        <f t="shared" si="88"/>
        <v>145</v>
      </c>
      <c r="AP86" s="9">
        <f t="shared" si="88"/>
        <v>114</v>
      </c>
      <c r="AQ86" s="9">
        <f t="shared" si="88"/>
        <v>143</v>
      </c>
      <c r="AR86" s="9">
        <f t="shared" si="88"/>
        <v>154</v>
      </c>
      <c r="AS86" s="9">
        <f t="shared" si="88"/>
        <v>152</v>
      </c>
      <c r="AT86" s="9">
        <f t="shared" si="88"/>
        <v>146</v>
      </c>
      <c r="AU86" s="9">
        <f t="shared" si="88"/>
        <v>155</v>
      </c>
      <c r="AV86" s="9">
        <f t="shared" si="88"/>
        <v>171</v>
      </c>
      <c r="AW86" s="9">
        <f t="shared" ref="AW86:BB86" si="89">SUM(AW82:AW85)</f>
        <v>157</v>
      </c>
      <c r="AX86" s="9">
        <f t="shared" si="89"/>
        <v>155</v>
      </c>
      <c r="AY86" s="9">
        <f t="shared" si="89"/>
        <v>140</v>
      </c>
      <c r="AZ86" s="9">
        <f t="shared" si="89"/>
        <v>113</v>
      </c>
      <c r="BA86" s="9">
        <f t="shared" si="89"/>
        <v>108</v>
      </c>
      <c r="BB86" s="9">
        <f t="shared" si="89"/>
        <v>121</v>
      </c>
      <c r="BC86" s="9">
        <f t="shared" ref="BC86:BD86" si="90">SUM(BC82:BC85)</f>
        <v>105</v>
      </c>
      <c r="BD86" s="9">
        <f t="shared" si="90"/>
        <v>92</v>
      </c>
      <c r="BE86" s="9">
        <f>SUM(BE81:BE85)</f>
        <v>82</v>
      </c>
      <c r="BF86" s="9">
        <f>SUM(BF81:BF85)</f>
        <v>87</v>
      </c>
      <c r="BG86" s="9">
        <f>SUM(BG81:BG85)</f>
        <v>118</v>
      </c>
      <c r="BH86" s="9">
        <f>SUM(BH81:BH85)</f>
        <v>109</v>
      </c>
      <c r="BI86" s="9">
        <f>SUM(BI81:BI85)</f>
        <v>103</v>
      </c>
      <c r="BJ86" s="6"/>
    </row>
    <row r="87" spans="1:62" ht="13.5" customHeight="1" x14ac:dyDescent="0.2">
      <c r="A87" s="5"/>
      <c r="B87" s="8" t="s">
        <v>91</v>
      </c>
      <c r="BJ87" s="6"/>
    </row>
    <row r="88" spans="1:62" ht="13.5" customHeight="1" x14ac:dyDescent="0.2">
      <c r="A88" s="5"/>
      <c r="C88" s="1" t="s">
        <v>0</v>
      </c>
      <c r="W88" s="1">
        <v>39</v>
      </c>
      <c r="X88" s="1">
        <v>32</v>
      </c>
      <c r="Y88" s="1">
        <v>59</v>
      </c>
      <c r="Z88" s="1">
        <v>41</v>
      </c>
      <c r="AA88" s="1">
        <v>69</v>
      </c>
      <c r="AB88" s="1">
        <v>73</v>
      </c>
      <c r="AC88" s="1">
        <v>61</v>
      </c>
      <c r="AD88" s="1">
        <v>30</v>
      </c>
      <c r="AE88" s="1">
        <v>33</v>
      </c>
      <c r="AF88" s="1">
        <v>48</v>
      </c>
      <c r="AG88" s="1">
        <v>38</v>
      </c>
      <c r="AH88" s="1">
        <v>29</v>
      </c>
      <c r="AI88" s="1">
        <v>18</v>
      </c>
      <c r="AJ88" s="1">
        <v>21</v>
      </c>
      <c r="AK88" s="1">
        <v>17</v>
      </c>
      <c r="AL88" s="1">
        <v>32</v>
      </c>
      <c r="AM88" s="1">
        <v>56</v>
      </c>
      <c r="AN88" s="1">
        <v>57</v>
      </c>
      <c r="AO88" s="1">
        <v>70</v>
      </c>
      <c r="AP88" s="1">
        <v>77</v>
      </c>
      <c r="AQ88" s="1">
        <v>90</v>
      </c>
      <c r="AR88" s="1">
        <v>90</v>
      </c>
      <c r="AS88" s="1">
        <v>95</v>
      </c>
      <c r="AT88" s="1">
        <v>86</v>
      </c>
      <c r="AU88" s="1">
        <v>116</v>
      </c>
      <c r="AV88" s="1">
        <v>112</v>
      </c>
      <c r="AW88" s="1">
        <v>124</v>
      </c>
      <c r="AX88" s="1">
        <v>70</v>
      </c>
      <c r="AY88" s="1">
        <v>134</v>
      </c>
      <c r="AZ88" s="1">
        <v>91</v>
      </c>
      <c r="BA88" s="1">
        <v>118</v>
      </c>
      <c r="BB88" s="1">
        <v>110</v>
      </c>
      <c r="BC88" s="1">
        <v>106</v>
      </c>
      <c r="BD88" s="1">
        <v>100</v>
      </c>
      <c r="BE88" s="1">
        <v>102</v>
      </c>
      <c r="BF88" s="1">
        <v>85</v>
      </c>
      <c r="BG88" s="1">
        <v>121</v>
      </c>
      <c r="BJ88" s="6"/>
    </row>
    <row r="89" spans="1:62" ht="13.5" customHeight="1" x14ac:dyDescent="0.2">
      <c r="A89" s="5"/>
      <c r="B89" s="8" t="s">
        <v>90</v>
      </c>
      <c r="BJ89" s="6"/>
    </row>
    <row r="90" spans="1:62" ht="13.5" hidden="1" customHeight="1" x14ac:dyDescent="0.2">
      <c r="A90" s="5"/>
      <c r="C90" s="1" t="s">
        <v>0</v>
      </c>
      <c r="W90" s="1">
        <v>0</v>
      </c>
      <c r="X90" s="1">
        <v>3</v>
      </c>
      <c r="Y90" s="1">
        <v>2</v>
      </c>
      <c r="Z90" s="1">
        <v>4</v>
      </c>
      <c r="AA90" s="1">
        <v>3</v>
      </c>
      <c r="AB90" s="1">
        <v>1</v>
      </c>
      <c r="BJ90" s="6"/>
    </row>
    <row r="91" spans="1:62" ht="13.5" customHeight="1" x14ac:dyDescent="0.2">
      <c r="A91" s="5"/>
      <c r="C91" s="1" t="s">
        <v>5</v>
      </c>
      <c r="W91" s="1">
        <v>47</v>
      </c>
      <c r="X91" s="1">
        <v>36</v>
      </c>
      <c r="Y91" s="1">
        <v>56</v>
      </c>
      <c r="Z91" s="1">
        <v>83</v>
      </c>
      <c r="AA91" s="1">
        <v>100</v>
      </c>
      <c r="AB91" s="1">
        <v>105</v>
      </c>
      <c r="AC91" s="1">
        <v>91</v>
      </c>
      <c r="AD91" s="1">
        <v>113</v>
      </c>
      <c r="AE91" s="1">
        <v>88</v>
      </c>
      <c r="AF91" s="1">
        <v>95</v>
      </c>
      <c r="AG91" s="1">
        <v>66</v>
      </c>
      <c r="AH91" s="1">
        <v>46</v>
      </c>
      <c r="AI91" s="1">
        <v>0</v>
      </c>
      <c r="AJ91" s="1">
        <v>0</v>
      </c>
      <c r="AK91" s="1">
        <v>2</v>
      </c>
      <c r="AL91" s="1">
        <v>2</v>
      </c>
      <c r="AM91" s="1">
        <v>1</v>
      </c>
      <c r="AN91" s="1">
        <v>1</v>
      </c>
      <c r="BB91" s="1">
        <v>20</v>
      </c>
      <c r="BC91" s="1">
        <v>29</v>
      </c>
      <c r="BD91" s="1">
        <v>40</v>
      </c>
      <c r="BE91" s="1">
        <v>80</v>
      </c>
      <c r="BF91" s="1">
        <v>119</v>
      </c>
      <c r="BG91" s="1">
        <v>98</v>
      </c>
      <c r="BH91" s="1">
        <v>83</v>
      </c>
      <c r="BI91" s="1">
        <v>76</v>
      </c>
      <c r="BJ91" s="6"/>
    </row>
    <row r="92" spans="1:62" ht="13.5" hidden="1" customHeight="1" x14ac:dyDescent="0.2">
      <c r="A92" s="5"/>
      <c r="W92" s="9">
        <f t="shared" ref="W92:AA92" si="91">SUM(W90:W91)</f>
        <v>47</v>
      </c>
      <c r="X92" s="9">
        <f t="shared" si="91"/>
        <v>39</v>
      </c>
      <c r="Y92" s="9">
        <f t="shared" si="91"/>
        <v>58</v>
      </c>
      <c r="Z92" s="9">
        <f t="shared" si="91"/>
        <v>87</v>
      </c>
      <c r="AA92" s="9">
        <f t="shared" si="91"/>
        <v>103</v>
      </c>
      <c r="AB92" s="9">
        <f>SUM(AB90:AB91)</f>
        <v>106</v>
      </c>
      <c r="AC92" s="9">
        <f>AC91</f>
        <v>91</v>
      </c>
      <c r="AD92" s="9">
        <f t="shared" ref="AD92:AN92" si="92">AD91</f>
        <v>113</v>
      </c>
      <c r="AE92" s="9">
        <f t="shared" si="92"/>
        <v>88</v>
      </c>
      <c r="AF92" s="9">
        <f t="shared" si="92"/>
        <v>95</v>
      </c>
      <c r="AG92" s="9">
        <f t="shared" si="92"/>
        <v>66</v>
      </c>
      <c r="AH92" s="9">
        <f t="shared" si="92"/>
        <v>46</v>
      </c>
      <c r="AI92" s="9">
        <f t="shared" si="92"/>
        <v>0</v>
      </c>
      <c r="AJ92" s="9">
        <f t="shared" si="92"/>
        <v>0</v>
      </c>
      <c r="AK92" s="9">
        <f t="shared" si="92"/>
        <v>2</v>
      </c>
      <c r="AL92" s="9">
        <f t="shared" si="92"/>
        <v>2</v>
      </c>
      <c r="AM92" s="9">
        <f t="shared" si="92"/>
        <v>1</v>
      </c>
      <c r="AN92" s="9">
        <f t="shared" si="92"/>
        <v>1</v>
      </c>
      <c r="BJ92" s="6"/>
    </row>
    <row r="93" spans="1:62" ht="13.5" customHeight="1" x14ac:dyDescent="0.2">
      <c r="A93" s="5"/>
      <c r="B93" s="8" t="s">
        <v>89</v>
      </c>
      <c r="BJ93" s="6"/>
    </row>
    <row r="94" spans="1:62" ht="13.5" customHeight="1" x14ac:dyDescent="0.2">
      <c r="A94" s="5"/>
      <c r="B94" s="8"/>
      <c r="C94" s="1" t="s">
        <v>10</v>
      </c>
      <c r="BD94" s="1">
        <v>12</v>
      </c>
      <c r="BE94" s="1">
        <v>11</v>
      </c>
      <c r="BF94" s="1">
        <v>46</v>
      </c>
      <c r="BG94" s="1">
        <v>73</v>
      </c>
      <c r="BH94" s="1">
        <v>86</v>
      </c>
      <c r="BI94" s="1">
        <v>88</v>
      </c>
      <c r="BJ94" s="6"/>
    </row>
    <row r="95" spans="1:62" ht="13.5" customHeight="1" x14ac:dyDescent="0.2">
      <c r="A95" s="5"/>
      <c r="C95" s="1" t="s">
        <v>0</v>
      </c>
      <c r="W95" s="1">
        <v>109</v>
      </c>
      <c r="X95" s="1">
        <v>85</v>
      </c>
      <c r="Y95" s="1">
        <v>69</v>
      </c>
      <c r="Z95" s="1">
        <v>87</v>
      </c>
      <c r="AA95" s="1">
        <v>108</v>
      </c>
      <c r="AB95" s="1">
        <v>131</v>
      </c>
      <c r="AC95" s="1">
        <v>128</v>
      </c>
      <c r="AD95" s="1">
        <v>160</v>
      </c>
      <c r="AE95" s="1">
        <v>164</v>
      </c>
      <c r="AF95" s="1">
        <v>170</v>
      </c>
      <c r="AG95" s="1">
        <v>187</v>
      </c>
      <c r="AH95" s="1">
        <v>196</v>
      </c>
      <c r="AI95" s="1">
        <v>217</v>
      </c>
      <c r="AJ95" s="1">
        <v>236</v>
      </c>
      <c r="AK95" s="1">
        <v>214</v>
      </c>
      <c r="AL95" s="1">
        <v>225</v>
      </c>
      <c r="AM95" s="1">
        <v>220</v>
      </c>
      <c r="AN95" s="1">
        <v>238</v>
      </c>
      <c r="AO95" s="1">
        <v>227</v>
      </c>
      <c r="AP95" s="1">
        <v>255</v>
      </c>
      <c r="AQ95" s="1">
        <v>275</v>
      </c>
      <c r="AR95" s="1">
        <v>270</v>
      </c>
      <c r="AS95" s="1">
        <v>265</v>
      </c>
      <c r="AT95" s="1">
        <v>303</v>
      </c>
      <c r="AU95" s="1">
        <v>290</v>
      </c>
      <c r="AV95" s="1">
        <v>318</v>
      </c>
      <c r="AW95" s="1">
        <v>355</v>
      </c>
      <c r="AX95" s="1">
        <v>299</v>
      </c>
      <c r="AY95" s="1">
        <v>381</v>
      </c>
      <c r="AZ95" s="1">
        <v>332</v>
      </c>
      <c r="BA95" s="1">
        <v>353</v>
      </c>
      <c r="BB95" s="1">
        <v>356</v>
      </c>
      <c r="BC95" s="1">
        <v>324</v>
      </c>
      <c r="BD95" s="1">
        <v>249</v>
      </c>
      <c r="BE95" s="1">
        <v>255</v>
      </c>
      <c r="BF95" s="1">
        <v>271</v>
      </c>
      <c r="BG95" s="1">
        <v>343</v>
      </c>
      <c r="BH95" s="1">
        <v>365</v>
      </c>
      <c r="BI95" s="1">
        <v>349</v>
      </c>
      <c r="BJ95" s="6"/>
    </row>
    <row r="96" spans="1:62" ht="13.5" customHeight="1" x14ac:dyDescent="0.2">
      <c r="A96" s="5"/>
      <c r="C96" s="1" t="s">
        <v>9</v>
      </c>
      <c r="AM96" s="1">
        <v>0</v>
      </c>
      <c r="AN96" s="1">
        <v>0</v>
      </c>
      <c r="AO96" s="1">
        <v>2</v>
      </c>
      <c r="AP96" s="1">
        <v>2</v>
      </c>
      <c r="AQ96" s="1">
        <v>0</v>
      </c>
      <c r="AR96" s="1">
        <v>1</v>
      </c>
      <c r="AS96" s="1">
        <v>2</v>
      </c>
      <c r="AT96" s="1">
        <v>2</v>
      </c>
      <c r="AU96" s="1">
        <v>2</v>
      </c>
      <c r="AV96" s="1">
        <v>7</v>
      </c>
      <c r="AW96" s="1">
        <v>6</v>
      </c>
      <c r="AX96" s="1">
        <v>7</v>
      </c>
      <c r="AY96" s="1">
        <v>7</v>
      </c>
      <c r="AZ96" s="1">
        <v>5</v>
      </c>
      <c r="BA96" s="1">
        <v>9</v>
      </c>
      <c r="BB96" s="1">
        <v>14</v>
      </c>
      <c r="BC96" s="1">
        <v>13</v>
      </c>
      <c r="BD96" s="1">
        <v>9</v>
      </c>
      <c r="BE96" s="1">
        <v>19</v>
      </c>
      <c r="BF96" s="1">
        <v>18</v>
      </c>
      <c r="BG96" s="1">
        <v>13</v>
      </c>
      <c r="BH96" s="1">
        <v>13</v>
      </c>
      <c r="BI96" s="1">
        <v>18</v>
      </c>
      <c r="BJ96" s="6"/>
    </row>
    <row r="97" spans="1:62" ht="13.5" customHeight="1" x14ac:dyDescent="0.2">
      <c r="A97" s="5"/>
      <c r="C97" s="1" t="s">
        <v>5</v>
      </c>
      <c r="W97" s="1">
        <v>12</v>
      </c>
      <c r="X97" s="1">
        <v>11</v>
      </c>
      <c r="Y97" s="1">
        <v>24</v>
      </c>
      <c r="Z97" s="1">
        <v>14</v>
      </c>
      <c r="AA97" s="1">
        <v>20</v>
      </c>
      <c r="AB97" s="1">
        <v>10</v>
      </c>
      <c r="AC97" s="1">
        <v>11</v>
      </c>
      <c r="AD97" s="1">
        <v>8</v>
      </c>
      <c r="AE97" s="1">
        <v>16</v>
      </c>
      <c r="AF97" s="1">
        <v>6</v>
      </c>
      <c r="AG97" s="1">
        <v>21</v>
      </c>
      <c r="AH97" s="1">
        <v>12</v>
      </c>
      <c r="AI97" s="1">
        <v>10</v>
      </c>
      <c r="AJ97" s="1">
        <v>11</v>
      </c>
      <c r="AK97" s="1">
        <v>11</v>
      </c>
      <c r="AL97" s="1">
        <v>8</v>
      </c>
      <c r="AM97" s="1">
        <v>14</v>
      </c>
      <c r="AN97" s="1">
        <v>11</v>
      </c>
      <c r="AO97" s="1">
        <v>11</v>
      </c>
      <c r="AP97" s="1">
        <v>10</v>
      </c>
      <c r="AQ97" s="1">
        <v>9</v>
      </c>
      <c r="AR97" s="1">
        <v>11</v>
      </c>
      <c r="AS97" s="1">
        <v>13</v>
      </c>
      <c r="AT97" s="1">
        <v>13</v>
      </c>
      <c r="AU97" s="1">
        <v>13</v>
      </c>
      <c r="AV97" s="1">
        <v>11</v>
      </c>
      <c r="AW97" s="1">
        <v>16</v>
      </c>
      <c r="AX97" s="1">
        <v>11</v>
      </c>
      <c r="AY97" s="1">
        <v>6</v>
      </c>
      <c r="AZ97" s="1">
        <v>5</v>
      </c>
      <c r="BA97" s="1">
        <v>10</v>
      </c>
      <c r="BB97" s="1">
        <v>11</v>
      </c>
      <c r="BC97" s="1">
        <v>5</v>
      </c>
      <c r="BD97" s="1">
        <v>4</v>
      </c>
      <c r="BE97" s="1">
        <v>7</v>
      </c>
      <c r="BF97" s="1">
        <v>3</v>
      </c>
      <c r="BG97" s="1">
        <v>33</v>
      </c>
      <c r="BH97" s="1">
        <v>20</v>
      </c>
      <c r="BI97" s="1">
        <v>32</v>
      </c>
      <c r="BJ97" s="6"/>
    </row>
    <row r="98" spans="1:62" ht="13.5" customHeight="1" x14ac:dyDescent="0.2">
      <c r="A98" s="5"/>
      <c r="C98" s="1" t="s">
        <v>7</v>
      </c>
      <c r="W98" s="1">
        <v>7</v>
      </c>
      <c r="X98" s="1">
        <v>15</v>
      </c>
      <c r="Y98" s="1">
        <v>21</v>
      </c>
      <c r="Z98" s="1">
        <v>17</v>
      </c>
      <c r="AA98" s="1">
        <v>17</v>
      </c>
      <c r="AB98" s="1">
        <v>29</v>
      </c>
      <c r="AC98" s="1">
        <v>20</v>
      </c>
      <c r="AD98" s="1">
        <v>24</v>
      </c>
      <c r="AE98" s="1">
        <v>18</v>
      </c>
      <c r="AF98" s="1">
        <v>16</v>
      </c>
      <c r="AG98" s="1">
        <v>24</v>
      </c>
      <c r="AH98" s="1">
        <v>30</v>
      </c>
      <c r="AI98" s="1">
        <v>26</v>
      </c>
      <c r="AJ98" s="1">
        <v>23</v>
      </c>
      <c r="AK98" s="1">
        <v>29</v>
      </c>
      <c r="AL98" s="1">
        <v>27</v>
      </c>
      <c r="AM98" s="1">
        <v>33</v>
      </c>
      <c r="AN98" s="1">
        <v>23</v>
      </c>
      <c r="AO98" s="1">
        <v>34</v>
      </c>
      <c r="AP98" s="1">
        <v>32</v>
      </c>
      <c r="AQ98" s="1">
        <v>28</v>
      </c>
      <c r="AR98" s="1">
        <v>38</v>
      </c>
      <c r="AS98" s="1">
        <v>40</v>
      </c>
      <c r="AT98" s="1">
        <v>32</v>
      </c>
      <c r="AU98" s="1">
        <v>21</v>
      </c>
      <c r="AV98" s="1">
        <v>36</v>
      </c>
      <c r="AW98" s="1">
        <v>31</v>
      </c>
      <c r="AX98" s="1">
        <v>25</v>
      </c>
      <c r="AY98" s="1">
        <v>37</v>
      </c>
      <c r="AZ98" s="1">
        <v>37</v>
      </c>
      <c r="BA98" s="1">
        <v>28</v>
      </c>
      <c r="BB98" s="1">
        <v>34</v>
      </c>
      <c r="BC98" s="1">
        <v>35</v>
      </c>
      <c r="BD98" s="1">
        <v>29</v>
      </c>
      <c r="BE98" s="1">
        <v>24</v>
      </c>
      <c r="BF98" s="1">
        <v>30</v>
      </c>
      <c r="BG98" s="1">
        <v>29</v>
      </c>
      <c r="BH98" s="1">
        <v>12</v>
      </c>
      <c r="BI98" s="1">
        <v>26</v>
      </c>
      <c r="BJ98" s="6"/>
    </row>
    <row r="99" spans="1:62" ht="13.5" customHeight="1" x14ac:dyDescent="0.2">
      <c r="A99" s="5"/>
      <c r="W99" s="9">
        <f t="shared" ref="W99:AA99" si="93">SUM(W95:W98)</f>
        <v>128</v>
      </c>
      <c r="X99" s="9">
        <f t="shared" si="93"/>
        <v>111</v>
      </c>
      <c r="Y99" s="9">
        <f t="shared" si="93"/>
        <v>114</v>
      </c>
      <c r="Z99" s="9">
        <f t="shared" si="93"/>
        <v>118</v>
      </c>
      <c r="AA99" s="9">
        <f t="shared" si="93"/>
        <v>145</v>
      </c>
      <c r="AB99" s="9">
        <f t="shared" ref="AB99:AD99" si="94">SUM(AB95:AB98)</f>
        <v>170</v>
      </c>
      <c r="AC99" s="9">
        <f t="shared" si="94"/>
        <v>159</v>
      </c>
      <c r="AD99" s="9">
        <f t="shared" si="94"/>
        <v>192</v>
      </c>
      <c r="AE99" s="9">
        <f t="shared" ref="AE99:AG99" si="95">SUM(AE95:AE98)</f>
        <v>198</v>
      </c>
      <c r="AF99" s="9">
        <f t="shared" si="95"/>
        <v>192</v>
      </c>
      <c r="AG99" s="9">
        <f t="shared" si="95"/>
        <v>232</v>
      </c>
      <c r="AH99" s="9">
        <f t="shared" ref="AH99:AJ99" si="96">SUM(AH95:AH98)</f>
        <v>238</v>
      </c>
      <c r="AI99" s="9">
        <f t="shared" si="96"/>
        <v>253</v>
      </c>
      <c r="AJ99" s="9">
        <f t="shared" si="96"/>
        <v>270</v>
      </c>
      <c r="AK99" s="9">
        <f>SUM(AK95:AK98)</f>
        <v>254</v>
      </c>
      <c r="AL99" s="9">
        <f t="shared" ref="AL99:AV99" si="97">SUM(AL95:AL98)</f>
        <v>260</v>
      </c>
      <c r="AM99" s="9">
        <f t="shared" si="97"/>
        <v>267</v>
      </c>
      <c r="AN99" s="9">
        <f t="shared" si="97"/>
        <v>272</v>
      </c>
      <c r="AO99" s="9">
        <f t="shared" si="97"/>
        <v>274</v>
      </c>
      <c r="AP99" s="9">
        <f t="shared" si="97"/>
        <v>299</v>
      </c>
      <c r="AQ99" s="9">
        <f t="shared" si="97"/>
        <v>312</v>
      </c>
      <c r="AR99" s="9">
        <f t="shared" si="97"/>
        <v>320</v>
      </c>
      <c r="AS99" s="9">
        <f t="shared" si="97"/>
        <v>320</v>
      </c>
      <c r="AT99" s="9">
        <f t="shared" si="97"/>
        <v>350</v>
      </c>
      <c r="AU99" s="9">
        <f t="shared" si="97"/>
        <v>326</v>
      </c>
      <c r="AV99" s="9">
        <f t="shared" si="97"/>
        <v>372</v>
      </c>
      <c r="AW99" s="9">
        <f t="shared" ref="AW99:BB99" si="98">SUM(AW95:AW98)</f>
        <v>408</v>
      </c>
      <c r="AX99" s="9">
        <f t="shared" si="98"/>
        <v>342</v>
      </c>
      <c r="AY99" s="9">
        <f t="shared" si="98"/>
        <v>431</v>
      </c>
      <c r="AZ99" s="9">
        <f t="shared" si="98"/>
        <v>379</v>
      </c>
      <c r="BA99" s="9">
        <f t="shared" si="98"/>
        <v>400</v>
      </c>
      <c r="BB99" s="9">
        <f t="shared" si="98"/>
        <v>415</v>
      </c>
      <c r="BC99" s="9">
        <f t="shared" ref="BC99" si="99">SUM(BC95:BC98)</f>
        <v>377</v>
      </c>
      <c r="BD99" s="9">
        <f t="shared" ref="BD99:BI99" si="100">SUM(BD94:BD98)</f>
        <v>303</v>
      </c>
      <c r="BE99" s="9">
        <f t="shared" si="100"/>
        <v>316</v>
      </c>
      <c r="BF99" s="9">
        <f t="shared" si="100"/>
        <v>368</v>
      </c>
      <c r="BG99" s="9">
        <f t="shared" si="100"/>
        <v>491</v>
      </c>
      <c r="BH99" s="9">
        <f t="shared" si="100"/>
        <v>496</v>
      </c>
      <c r="BI99" s="9">
        <f t="shared" si="100"/>
        <v>513</v>
      </c>
      <c r="BJ99" s="6"/>
    </row>
    <row r="100" spans="1:62" ht="13.5" customHeight="1" x14ac:dyDescent="0.2">
      <c r="A100" s="5"/>
      <c r="B100" s="8" t="s">
        <v>85</v>
      </c>
      <c r="BJ100" s="6"/>
    </row>
    <row r="101" spans="1:62" ht="13.5" customHeight="1" x14ac:dyDescent="0.2">
      <c r="A101" s="5"/>
      <c r="B101" s="8"/>
      <c r="C101" s="1" t="s">
        <v>10</v>
      </c>
      <c r="BD101" s="1">
        <v>2</v>
      </c>
      <c r="BE101" s="1">
        <v>7</v>
      </c>
      <c r="BF101" s="1">
        <v>4</v>
      </c>
      <c r="BG101" s="1">
        <v>21</v>
      </c>
      <c r="BH101" s="1">
        <v>17</v>
      </c>
      <c r="BI101" s="1">
        <v>11</v>
      </c>
      <c r="BJ101" s="6"/>
    </row>
    <row r="102" spans="1:62" ht="13.5" customHeight="1" x14ac:dyDescent="0.2">
      <c r="A102" s="5"/>
      <c r="C102" s="1" t="s">
        <v>0</v>
      </c>
      <c r="W102" s="1">
        <v>14</v>
      </c>
      <c r="X102" s="1">
        <v>18</v>
      </c>
      <c r="Y102" s="1">
        <v>24</v>
      </c>
      <c r="Z102" s="1">
        <v>17</v>
      </c>
      <c r="AA102" s="1">
        <v>26</v>
      </c>
      <c r="AB102" s="1">
        <v>24</v>
      </c>
      <c r="AC102" s="1">
        <v>25</v>
      </c>
      <c r="AD102" s="1">
        <v>31</v>
      </c>
      <c r="AE102" s="1">
        <v>24</v>
      </c>
      <c r="AF102" s="1">
        <v>32</v>
      </c>
      <c r="AG102" s="1">
        <v>22</v>
      </c>
      <c r="AH102" s="1">
        <v>20</v>
      </c>
      <c r="AI102" s="1">
        <v>30</v>
      </c>
      <c r="AJ102" s="1">
        <v>31</v>
      </c>
      <c r="AK102" s="1">
        <v>23</v>
      </c>
      <c r="AL102" s="1">
        <v>31</v>
      </c>
      <c r="AM102" s="1">
        <v>31</v>
      </c>
      <c r="AN102" s="1">
        <v>40</v>
      </c>
      <c r="AO102" s="1">
        <v>26</v>
      </c>
      <c r="AP102" s="1">
        <v>33</v>
      </c>
      <c r="AQ102" s="1">
        <v>38</v>
      </c>
      <c r="AR102" s="1">
        <v>30</v>
      </c>
      <c r="AS102" s="1">
        <v>34</v>
      </c>
      <c r="AT102" s="1">
        <v>36</v>
      </c>
      <c r="AU102" s="1">
        <v>31</v>
      </c>
      <c r="AV102" s="1">
        <v>34</v>
      </c>
      <c r="AW102" s="1">
        <v>45</v>
      </c>
      <c r="AX102" s="1">
        <v>51</v>
      </c>
      <c r="AY102" s="1">
        <v>59</v>
      </c>
      <c r="AZ102" s="1">
        <v>59</v>
      </c>
      <c r="BA102" s="1">
        <v>83</v>
      </c>
      <c r="BB102" s="1">
        <v>84</v>
      </c>
      <c r="BC102" s="1">
        <v>79</v>
      </c>
      <c r="BD102" s="1">
        <v>87</v>
      </c>
      <c r="BE102" s="1">
        <v>77</v>
      </c>
      <c r="BF102" s="1">
        <v>66</v>
      </c>
      <c r="BG102" s="1">
        <v>83</v>
      </c>
      <c r="BH102" s="1">
        <v>72</v>
      </c>
      <c r="BI102" s="1">
        <v>76</v>
      </c>
      <c r="BJ102" s="6"/>
    </row>
    <row r="103" spans="1:62" ht="13.5" customHeight="1" x14ac:dyDescent="0.2">
      <c r="A103" s="5"/>
      <c r="C103" s="1" t="s">
        <v>9</v>
      </c>
      <c r="BE103" s="1">
        <v>3</v>
      </c>
      <c r="BF103" s="1">
        <v>6</v>
      </c>
      <c r="BG103" s="1">
        <v>2</v>
      </c>
      <c r="BH103" s="1">
        <v>1</v>
      </c>
      <c r="BI103" s="1">
        <v>2</v>
      </c>
      <c r="BJ103" s="6"/>
    </row>
    <row r="104" spans="1:62" ht="13.5" customHeight="1" x14ac:dyDescent="0.2">
      <c r="A104" s="5"/>
      <c r="C104" s="1" t="s">
        <v>5</v>
      </c>
      <c r="W104" s="1">
        <v>12</v>
      </c>
      <c r="X104" s="1">
        <v>13</v>
      </c>
      <c r="Y104" s="1">
        <v>10</v>
      </c>
      <c r="Z104" s="1">
        <v>5</v>
      </c>
      <c r="AA104" s="1">
        <v>13</v>
      </c>
      <c r="AB104" s="1">
        <v>14</v>
      </c>
      <c r="AC104" s="1">
        <v>15</v>
      </c>
      <c r="AD104" s="1">
        <v>15</v>
      </c>
      <c r="AE104" s="1">
        <v>22</v>
      </c>
      <c r="AF104" s="1">
        <v>12</v>
      </c>
      <c r="AG104" s="1">
        <v>5</v>
      </c>
      <c r="AH104" s="1">
        <v>9</v>
      </c>
      <c r="AI104" s="1">
        <v>18</v>
      </c>
      <c r="AJ104" s="1">
        <v>13</v>
      </c>
      <c r="AK104" s="1">
        <v>10</v>
      </c>
      <c r="AL104" s="1">
        <v>11</v>
      </c>
      <c r="AM104" s="1">
        <v>24</v>
      </c>
      <c r="AN104" s="1">
        <v>21</v>
      </c>
      <c r="AO104" s="1">
        <v>22</v>
      </c>
      <c r="AP104" s="1">
        <v>27</v>
      </c>
      <c r="AQ104" s="1">
        <v>18</v>
      </c>
      <c r="AR104" s="1">
        <v>24</v>
      </c>
      <c r="AS104" s="1">
        <v>36</v>
      </c>
      <c r="AT104" s="1">
        <v>22</v>
      </c>
      <c r="AU104" s="1">
        <v>26</v>
      </c>
      <c r="AV104" s="1">
        <v>24</v>
      </c>
      <c r="AW104" s="1">
        <v>29</v>
      </c>
      <c r="AX104" s="1">
        <v>62</v>
      </c>
      <c r="AY104" s="1">
        <v>63</v>
      </c>
      <c r="AZ104" s="1">
        <v>46</v>
      </c>
      <c r="BA104" s="1">
        <v>54</v>
      </c>
      <c r="BB104" s="1">
        <v>36</v>
      </c>
      <c r="BC104" s="1">
        <v>29</v>
      </c>
      <c r="BD104" s="1">
        <v>22</v>
      </c>
      <c r="BE104" s="1">
        <v>19</v>
      </c>
      <c r="BF104" s="1">
        <v>16</v>
      </c>
      <c r="BG104" s="1">
        <v>17</v>
      </c>
      <c r="BH104" s="1">
        <v>17</v>
      </c>
      <c r="BI104" s="1">
        <v>5</v>
      </c>
      <c r="BJ104" s="6"/>
    </row>
    <row r="105" spans="1:62" ht="13.5" customHeight="1" x14ac:dyDescent="0.2">
      <c r="A105" s="5"/>
      <c r="C105" s="1" t="s">
        <v>7</v>
      </c>
      <c r="W105" s="1">
        <v>4</v>
      </c>
      <c r="X105" s="1">
        <v>5</v>
      </c>
      <c r="Y105" s="1">
        <v>4</v>
      </c>
      <c r="Z105" s="1">
        <v>2</v>
      </c>
      <c r="AA105" s="1">
        <v>5</v>
      </c>
      <c r="AB105" s="1">
        <v>5</v>
      </c>
      <c r="AC105" s="1">
        <v>4</v>
      </c>
      <c r="AD105" s="1">
        <v>4</v>
      </c>
      <c r="AE105" s="1">
        <v>4</v>
      </c>
      <c r="AF105" s="1">
        <v>8</v>
      </c>
      <c r="AG105" s="1">
        <v>11</v>
      </c>
      <c r="AH105" s="1">
        <v>10</v>
      </c>
      <c r="AI105" s="1">
        <v>7</v>
      </c>
      <c r="AJ105" s="1">
        <v>13</v>
      </c>
      <c r="AK105" s="1">
        <v>5</v>
      </c>
      <c r="AL105" s="1">
        <v>9</v>
      </c>
      <c r="AM105" s="1">
        <v>4</v>
      </c>
      <c r="AN105" s="1">
        <v>7</v>
      </c>
      <c r="AO105" s="1">
        <v>11</v>
      </c>
      <c r="AP105" s="1">
        <v>14</v>
      </c>
      <c r="AQ105" s="1">
        <v>10</v>
      </c>
      <c r="AR105" s="1">
        <v>14</v>
      </c>
      <c r="AS105" s="1">
        <v>11</v>
      </c>
      <c r="AT105" s="1">
        <v>15</v>
      </c>
      <c r="AU105" s="1">
        <v>13</v>
      </c>
      <c r="AV105" s="1">
        <v>10</v>
      </c>
      <c r="AW105" s="1">
        <v>18</v>
      </c>
      <c r="AX105" s="1">
        <v>15</v>
      </c>
      <c r="AY105" s="1">
        <v>14</v>
      </c>
      <c r="AZ105" s="1">
        <v>16</v>
      </c>
      <c r="BA105" s="1">
        <v>16</v>
      </c>
      <c r="BB105" s="1">
        <v>14</v>
      </c>
      <c r="BC105" s="1">
        <v>13</v>
      </c>
      <c r="BD105" s="1">
        <v>9</v>
      </c>
      <c r="BE105" s="1">
        <v>15</v>
      </c>
      <c r="BF105" s="1">
        <v>7</v>
      </c>
      <c r="BG105" s="1">
        <v>16</v>
      </c>
      <c r="BH105" s="1">
        <v>7</v>
      </c>
      <c r="BI105" s="1">
        <v>10</v>
      </c>
      <c r="BJ105" s="6"/>
    </row>
    <row r="106" spans="1:62" ht="13.5" customHeight="1" x14ac:dyDescent="0.2">
      <c r="A106" s="5"/>
      <c r="W106" s="9">
        <f t="shared" ref="W106:AA106" si="101">SUM(W102:W105)</f>
        <v>30</v>
      </c>
      <c r="X106" s="9">
        <f t="shared" si="101"/>
        <v>36</v>
      </c>
      <c r="Y106" s="9">
        <f t="shared" si="101"/>
        <v>38</v>
      </c>
      <c r="Z106" s="9">
        <f t="shared" si="101"/>
        <v>24</v>
      </c>
      <c r="AA106" s="9">
        <f t="shared" si="101"/>
        <v>44</v>
      </c>
      <c r="AB106" s="9">
        <f t="shared" ref="AB106:AD106" si="102">SUM(AB102:AB105)</f>
        <v>43</v>
      </c>
      <c r="AC106" s="9">
        <f t="shared" si="102"/>
        <v>44</v>
      </c>
      <c r="AD106" s="9">
        <f t="shared" si="102"/>
        <v>50</v>
      </c>
      <c r="AE106" s="9">
        <f t="shared" ref="AE106:AG106" si="103">SUM(AE102:AE105)</f>
        <v>50</v>
      </c>
      <c r="AF106" s="9">
        <f t="shared" si="103"/>
        <v>52</v>
      </c>
      <c r="AG106" s="9">
        <f t="shared" si="103"/>
        <v>38</v>
      </c>
      <c r="AH106" s="9">
        <f t="shared" ref="AH106:AJ106" si="104">SUM(AH102:AH105)</f>
        <v>39</v>
      </c>
      <c r="AI106" s="9">
        <f t="shared" si="104"/>
        <v>55</v>
      </c>
      <c r="AJ106" s="9">
        <f t="shared" si="104"/>
        <v>57</v>
      </c>
      <c r="AK106" s="9">
        <f t="shared" ref="AK106:AV106" si="105">SUM(AK102:AK105)</f>
        <v>38</v>
      </c>
      <c r="AL106" s="9">
        <f t="shared" si="105"/>
        <v>51</v>
      </c>
      <c r="AM106" s="9">
        <f t="shared" si="105"/>
        <v>59</v>
      </c>
      <c r="AN106" s="9">
        <f t="shared" si="105"/>
        <v>68</v>
      </c>
      <c r="AO106" s="9">
        <f t="shared" si="105"/>
        <v>59</v>
      </c>
      <c r="AP106" s="9">
        <f t="shared" si="105"/>
        <v>74</v>
      </c>
      <c r="AQ106" s="9">
        <f t="shared" si="105"/>
        <v>66</v>
      </c>
      <c r="AR106" s="9">
        <f t="shared" si="105"/>
        <v>68</v>
      </c>
      <c r="AS106" s="9">
        <f t="shared" si="105"/>
        <v>81</v>
      </c>
      <c r="AT106" s="9">
        <f t="shared" si="105"/>
        <v>73</v>
      </c>
      <c r="AU106" s="9">
        <f t="shared" si="105"/>
        <v>70</v>
      </c>
      <c r="AV106" s="9">
        <f t="shared" si="105"/>
        <v>68</v>
      </c>
      <c r="AW106" s="9">
        <f t="shared" ref="AW106:BB106" si="106">SUM(AW102:AW105)</f>
        <v>92</v>
      </c>
      <c r="AX106" s="9">
        <f t="shared" si="106"/>
        <v>128</v>
      </c>
      <c r="AY106" s="9">
        <f t="shared" si="106"/>
        <v>136</v>
      </c>
      <c r="AZ106" s="9">
        <f t="shared" si="106"/>
        <v>121</v>
      </c>
      <c r="BA106" s="9">
        <f t="shared" si="106"/>
        <v>153</v>
      </c>
      <c r="BB106" s="9">
        <f t="shared" si="106"/>
        <v>134</v>
      </c>
      <c r="BC106" s="9">
        <f t="shared" ref="BC106" si="107">SUM(BC102:BC105)</f>
        <v>121</v>
      </c>
      <c r="BD106" s="9">
        <f t="shared" ref="BD106:BI106" si="108">SUM(BD101:BD105)</f>
        <v>120</v>
      </c>
      <c r="BE106" s="9">
        <f t="shared" si="108"/>
        <v>121</v>
      </c>
      <c r="BF106" s="9">
        <f t="shared" si="108"/>
        <v>99</v>
      </c>
      <c r="BG106" s="9">
        <f t="shared" si="108"/>
        <v>139</v>
      </c>
      <c r="BH106" s="9">
        <f t="shared" si="108"/>
        <v>114</v>
      </c>
      <c r="BI106" s="9">
        <f t="shared" si="108"/>
        <v>104</v>
      </c>
      <c r="BJ106" s="6"/>
    </row>
    <row r="107" spans="1:62" ht="13.5" customHeight="1" x14ac:dyDescent="0.2">
      <c r="A107" s="5"/>
      <c r="B107" s="8" t="s">
        <v>84</v>
      </c>
      <c r="BJ107" s="6"/>
    </row>
    <row r="108" spans="1:62" ht="13.5" customHeight="1" x14ac:dyDescent="0.2">
      <c r="A108" s="5"/>
      <c r="B108" s="8"/>
      <c r="C108" s="1" t="s">
        <v>10</v>
      </c>
      <c r="BH108" s="1">
        <v>87</v>
      </c>
      <c r="BI108" s="1">
        <v>130</v>
      </c>
      <c r="BJ108" s="6"/>
    </row>
    <row r="109" spans="1:62" ht="13.5" customHeight="1" x14ac:dyDescent="0.2">
      <c r="A109" s="5"/>
      <c r="C109" s="1" t="s">
        <v>0</v>
      </c>
      <c r="W109" s="1">
        <v>30</v>
      </c>
      <c r="X109" s="1">
        <v>27</v>
      </c>
      <c r="Y109" s="1">
        <v>68</v>
      </c>
      <c r="Z109" s="1">
        <v>68</v>
      </c>
      <c r="AA109" s="1">
        <v>89</v>
      </c>
      <c r="AB109" s="1">
        <v>92</v>
      </c>
      <c r="AC109" s="1">
        <v>73</v>
      </c>
      <c r="AD109" s="1">
        <v>75</v>
      </c>
      <c r="AE109" s="1">
        <v>70</v>
      </c>
      <c r="AF109" s="1">
        <v>71</v>
      </c>
      <c r="AG109" s="1">
        <v>88</v>
      </c>
      <c r="AH109" s="1">
        <v>103</v>
      </c>
      <c r="AI109" s="1">
        <v>127</v>
      </c>
      <c r="AJ109" s="1">
        <v>165</v>
      </c>
      <c r="AK109" s="1">
        <v>155</v>
      </c>
      <c r="AL109" s="1">
        <v>150</v>
      </c>
      <c r="AM109" s="1">
        <v>181</v>
      </c>
      <c r="AN109" s="1">
        <v>159</v>
      </c>
      <c r="AO109" s="1">
        <v>133</v>
      </c>
      <c r="AP109" s="1">
        <v>137</v>
      </c>
      <c r="AQ109" s="1">
        <v>157</v>
      </c>
      <c r="AR109" s="1">
        <v>146</v>
      </c>
      <c r="AS109" s="1">
        <v>143</v>
      </c>
      <c r="AT109" s="1">
        <v>109</v>
      </c>
      <c r="AU109" s="1">
        <v>101</v>
      </c>
      <c r="AV109" s="1">
        <v>90</v>
      </c>
      <c r="AW109" s="1">
        <v>102</v>
      </c>
      <c r="AX109" s="1">
        <v>105</v>
      </c>
      <c r="AY109" s="1">
        <v>109</v>
      </c>
      <c r="AZ109" s="1">
        <v>160</v>
      </c>
      <c r="BA109" s="1">
        <v>129</v>
      </c>
      <c r="BB109" s="1">
        <v>125</v>
      </c>
      <c r="BC109" s="1">
        <v>113</v>
      </c>
      <c r="BD109" s="1">
        <v>87</v>
      </c>
      <c r="BE109" s="1">
        <v>60</v>
      </c>
      <c r="BF109" s="1">
        <v>53</v>
      </c>
      <c r="BG109" s="1">
        <v>54</v>
      </c>
      <c r="BH109" s="1">
        <v>181</v>
      </c>
      <c r="BI109" s="1">
        <v>169</v>
      </c>
      <c r="BJ109" s="6"/>
    </row>
    <row r="110" spans="1:62" ht="13.5" customHeight="1" x14ac:dyDescent="0.2">
      <c r="A110" s="5"/>
      <c r="C110" s="1" t="s">
        <v>9</v>
      </c>
      <c r="AX110" s="1">
        <v>1</v>
      </c>
      <c r="AY110" s="1">
        <v>4</v>
      </c>
      <c r="AZ110" s="1">
        <v>5</v>
      </c>
      <c r="BA110" s="1">
        <v>5</v>
      </c>
      <c r="BB110" s="1">
        <v>23</v>
      </c>
      <c r="BC110" s="1">
        <v>30</v>
      </c>
      <c r="BD110" s="1">
        <v>28</v>
      </c>
      <c r="BE110" s="1">
        <v>28</v>
      </c>
      <c r="BF110" s="1">
        <v>29</v>
      </c>
      <c r="BG110" s="1">
        <v>26</v>
      </c>
      <c r="BH110" s="1">
        <v>30</v>
      </c>
      <c r="BI110" s="1">
        <v>31</v>
      </c>
      <c r="BJ110" s="6"/>
    </row>
    <row r="111" spans="1:62" ht="13.5" customHeight="1" x14ac:dyDescent="0.2">
      <c r="A111" s="5"/>
      <c r="C111" s="1" t="s">
        <v>5</v>
      </c>
      <c r="AK111" s="1">
        <v>0</v>
      </c>
      <c r="AL111" s="1">
        <v>0</v>
      </c>
      <c r="AM111" s="1">
        <v>0</v>
      </c>
      <c r="AN111" s="1">
        <v>0</v>
      </c>
      <c r="AO111" s="1">
        <v>2</v>
      </c>
      <c r="AP111" s="1">
        <v>0</v>
      </c>
      <c r="AQ111" s="1">
        <v>0</v>
      </c>
      <c r="AR111" s="1">
        <v>2</v>
      </c>
      <c r="AS111" s="1">
        <v>1</v>
      </c>
      <c r="AT111" s="1">
        <v>0</v>
      </c>
      <c r="AU111" s="1">
        <v>0</v>
      </c>
      <c r="AV111" s="1">
        <v>1</v>
      </c>
      <c r="AW111" s="1">
        <v>2</v>
      </c>
      <c r="AX111" s="1">
        <v>1</v>
      </c>
      <c r="AY111" s="1">
        <v>1</v>
      </c>
      <c r="AZ111" s="1">
        <v>0</v>
      </c>
      <c r="BA111" s="1">
        <v>0</v>
      </c>
      <c r="BB111" s="1">
        <v>5</v>
      </c>
      <c r="BC111" s="1">
        <v>13</v>
      </c>
      <c r="BD111" s="1">
        <v>42</v>
      </c>
      <c r="BE111" s="1">
        <v>29</v>
      </c>
      <c r="BF111" s="1">
        <v>38</v>
      </c>
      <c r="BG111" s="1">
        <v>14</v>
      </c>
      <c r="BH111" s="1">
        <v>17</v>
      </c>
      <c r="BI111" s="1">
        <v>12</v>
      </c>
      <c r="BJ111" s="6"/>
    </row>
    <row r="112" spans="1:62" ht="13.5" customHeight="1" x14ac:dyDescent="0.2">
      <c r="A112" s="5"/>
      <c r="C112" s="1" t="s">
        <v>11</v>
      </c>
      <c r="BB112" s="1">
        <v>5</v>
      </c>
      <c r="BC112" s="1">
        <v>5</v>
      </c>
      <c r="BD112" s="1">
        <v>28</v>
      </c>
      <c r="BE112" s="1">
        <v>25</v>
      </c>
      <c r="BF112" s="1">
        <v>21</v>
      </c>
      <c r="BG112" s="1">
        <v>12</v>
      </c>
      <c r="BH112" s="1">
        <v>10</v>
      </c>
      <c r="BI112" s="1">
        <v>6</v>
      </c>
      <c r="BJ112" s="6"/>
    </row>
    <row r="113" spans="1:62" ht="13.5" customHeight="1" x14ac:dyDescent="0.2">
      <c r="A113" s="5"/>
      <c r="C113" s="1" t="s">
        <v>7</v>
      </c>
      <c r="AL113" s="1">
        <v>0</v>
      </c>
      <c r="AM113" s="1">
        <v>1</v>
      </c>
      <c r="AN113" s="1">
        <v>2</v>
      </c>
      <c r="AO113" s="1">
        <v>0</v>
      </c>
      <c r="AP113" s="1">
        <v>0</v>
      </c>
      <c r="AQ113" s="1">
        <v>1</v>
      </c>
      <c r="AR113" s="1">
        <v>1</v>
      </c>
      <c r="AS113" s="1">
        <v>1</v>
      </c>
      <c r="AT113" s="1">
        <v>1</v>
      </c>
      <c r="AU113" s="1">
        <v>2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2</v>
      </c>
      <c r="BB113" s="1">
        <v>5</v>
      </c>
      <c r="BC113" s="1">
        <v>4</v>
      </c>
      <c r="BD113" s="1">
        <v>0</v>
      </c>
      <c r="BE113" s="1">
        <v>3</v>
      </c>
      <c r="BF113" s="1">
        <v>1</v>
      </c>
      <c r="BG113" s="1">
        <v>10</v>
      </c>
      <c r="BH113" s="1">
        <v>2</v>
      </c>
      <c r="BI113" s="1">
        <v>5</v>
      </c>
      <c r="BJ113" s="6"/>
    </row>
    <row r="114" spans="1:62" ht="13.5" customHeight="1" x14ac:dyDescent="0.2">
      <c r="A114" s="5"/>
      <c r="W114" s="9">
        <f t="shared" ref="W114:AA114" si="109">W109</f>
        <v>30</v>
      </c>
      <c r="X114" s="9">
        <f t="shared" si="109"/>
        <v>27</v>
      </c>
      <c r="Y114" s="9">
        <f t="shared" si="109"/>
        <v>68</v>
      </c>
      <c r="Z114" s="9">
        <f t="shared" si="109"/>
        <v>68</v>
      </c>
      <c r="AA114" s="9">
        <f t="shared" si="109"/>
        <v>89</v>
      </c>
      <c r="AB114" s="9">
        <f t="shared" ref="AB114:AD114" si="110">AB109</f>
        <v>92</v>
      </c>
      <c r="AC114" s="9">
        <f t="shared" si="110"/>
        <v>73</v>
      </c>
      <c r="AD114" s="9">
        <f t="shared" si="110"/>
        <v>75</v>
      </c>
      <c r="AE114" s="9">
        <f t="shared" ref="AE114:AG114" si="111">AE109</f>
        <v>70</v>
      </c>
      <c r="AF114" s="9">
        <f t="shared" si="111"/>
        <v>71</v>
      </c>
      <c r="AG114" s="9">
        <f t="shared" si="111"/>
        <v>88</v>
      </c>
      <c r="AH114" s="9">
        <f t="shared" ref="AH114:AI114" si="112">AH109</f>
        <v>103</v>
      </c>
      <c r="AI114" s="9">
        <f t="shared" si="112"/>
        <v>127</v>
      </c>
      <c r="AJ114" s="9">
        <f>AJ109</f>
        <v>165</v>
      </c>
      <c r="AK114" s="9">
        <f>SUM(AK109:AK111)</f>
        <v>155</v>
      </c>
      <c r="AL114" s="9">
        <f t="shared" ref="AL114:AV114" si="113">SUM(AL109:AL113)</f>
        <v>150</v>
      </c>
      <c r="AM114" s="9">
        <f t="shared" si="113"/>
        <v>182</v>
      </c>
      <c r="AN114" s="9">
        <f t="shared" si="113"/>
        <v>161</v>
      </c>
      <c r="AO114" s="9">
        <f t="shared" si="113"/>
        <v>135</v>
      </c>
      <c r="AP114" s="9">
        <f t="shared" si="113"/>
        <v>137</v>
      </c>
      <c r="AQ114" s="9">
        <f t="shared" si="113"/>
        <v>158</v>
      </c>
      <c r="AR114" s="9">
        <f t="shared" si="113"/>
        <v>149</v>
      </c>
      <c r="AS114" s="9">
        <f t="shared" si="113"/>
        <v>145</v>
      </c>
      <c r="AT114" s="9">
        <f t="shared" si="113"/>
        <v>110</v>
      </c>
      <c r="AU114" s="9">
        <f t="shared" si="113"/>
        <v>103</v>
      </c>
      <c r="AV114" s="9">
        <f t="shared" si="113"/>
        <v>91</v>
      </c>
      <c r="AW114" s="9">
        <f t="shared" ref="AW114:BB114" si="114">SUM(AW109:AW113)</f>
        <v>104</v>
      </c>
      <c r="AX114" s="9">
        <f t="shared" si="114"/>
        <v>107</v>
      </c>
      <c r="AY114" s="9">
        <f t="shared" si="114"/>
        <v>114</v>
      </c>
      <c r="AZ114" s="9">
        <f t="shared" si="114"/>
        <v>165</v>
      </c>
      <c r="BA114" s="9">
        <f t="shared" si="114"/>
        <v>136</v>
      </c>
      <c r="BB114" s="9">
        <f t="shared" si="114"/>
        <v>163</v>
      </c>
      <c r="BC114" s="9">
        <f t="shared" ref="BC114:BD114" si="115">SUM(BC109:BC113)</f>
        <v>165</v>
      </c>
      <c r="BD114" s="9">
        <f t="shared" si="115"/>
        <v>185</v>
      </c>
      <c r="BE114" s="9">
        <f t="shared" ref="BE114:BF114" si="116">SUM(BE109:BE113)</f>
        <v>145</v>
      </c>
      <c r="BF114" s="9">
        <f t="shared" si="116"/>
        <v>142</v>
      </c>
      <c r="BG114" s="9">
        <f t="shared" ref="BG114" si="117">SUM(BG109:BG113)</f>
        <v>116</v>
      </c>
      <c r="BH114" s="9">
        <f>SUM(BH108:BH113)</f>
        <v>327</v>
      </c>
      <c r="BI114" s="9">
        <f>SUM(BI108:BI113)</f>
        <v>353</v>
      </c>
      <c r="BJ114" s="6"/>
    </row>
    <row r="115" spans="1:62" ht="13.5" customHeight="1" x14ac:dyDescent="0.2">
      <c r="A115" s="5"/>
      <c r="B115" s="8" t="s">
        <v>83</v>
      </c>
      <c r="BJ115" s="6"/>
    </row>
    <row r="116" spans="1:62" ht="13.5" customHeight="1" x14ac:dyDescent="0.2">
      <c r="A116" s="5"/>
      <c r="B116" s="8"/>
      <c r="C116" s="1" t="s">
        <v>10</v>
      </c>
      <c r="BE116" s="1">
        <v>0</v>
      </c>
      <c r="BF116" s="1">
        <v>0</v>
      </c>
      <c r="BG116" s="1">
        <v>9</v>
      </c>
      <c r="BH116" s="1">
        <v>32</v>
      </c>
      <c r="BI116" s="1">
        <v>67</v>
      </c>
      <c r="BJ116" s="6"/>
    </row>
    <row r="117" spans="1:62" ht="13.5" customHeight="1" x14ac:dyDescent="0.2">
      <c r="A117" s="5"/>
      <c r="C117" s="1" t="s">
        <v>0</v>
      </c>
      <c r="W117" s="1">
        <v>52</v>
      </c>
      <c r="X117" s="1">
        <v>51</v>
      </c>
      <c r="Y117" s="1">
        <v>32</v>
      </c>
      <c r="Z117" s="1">
        <v>40</v>
      </c>
      <c r="AA117" s="1">
        <v>38</v>
      </c>
      <c r="AB117" s="1">
        <v>58</v>
      </c>
      <c r="AC117" s="1">
        <v>85</v>
      </c>
      <c r="AD117" s="1">
        <v>71</v>
      </c>
      <c r="AE117" s="1">
        <v>78</v>
      </c>
      <c r="AF117" s="1">
        <v>61</v>
      </c>
      <c r="AG117" s="1">
        <v>63</v>
      </c>
      <c r="AH117" s="1">
        <v>70</v>
      </c>
      <c r="AI117" s="1">
        <v>74</v>
      </c>
      <c r="AJ117" s="1">
        <v>67</v>
      </c>
      <c r="AK117" s="1">
        <v>39</v>
      </c>
      <c r="AL117" s="1">
        <v>52</v>
      </c>
      <c r="AM117" s="1">
        <v>50</v>
      </c>
      <c r="AN117" s="1">
        <v>38</v>
      </c>
      <c r="AO117" s="1">
        <v>42</v>
      </c>
      <c r="AP117" s="1">
        <v>27</v>
      </c>
      <c r="AQ117" s="1">
        <v>40</v>
      </c>
      <c r="AR117" s="1">
        <v>29</v>
      </c>
      <c r="AS117" s="1">
        <v>33</v>
      </c>
      <c r="AT117" s="1">
        <v>26</v>
      </c>
      <c r="AU117" s="1">
        <v>27</v>
      </c>
      <c r="AV117" s="1">
        <v>26</v>
      </c>
      <c r="AW117" s="1">
        <v>44</v>
      </c>
      <c r="AX117" s="1">
        <v>99</v>
      </c>
      <c r="AY117" s="1">
        <v>172</v>
      </c>
      <c r="AZ117" s="1">
        <v>132</v>
      </c>
      <c r="BA117" s="1">
        <v>124</v>
      </c>
      <c r="BB117" s="1">
        <v>112</v>
      </c>
      <c r="BC117" s="1">
        <v>133</v>
      </c>
      <c r="BD117" s="1">
        <v>126</v>
      </c>
      <c r="BE117" s="1">
        <v>116</v>
      </c>
      <c r="BF117" s="1">
        <v>83</v>
      </c>
      <c r="BG117" s="1">
        <v>89</v>
      </c>
      <c r="BH117" s="1">
        <v>70</v>
      </c>
      <c r="BI117" s="1">
        <v>96</v>
      </c>
      <c r="BJ117" s="6"/>
    </row>
    <row r="118" spans="1:62" ht="13.5" customHeight="1" x14ac:dyDescent="0.2">
      <c r="A118" s="5"/>
      <c r="C118" s="1" t="s">
        <v>9</v>
      </c>
      <c r="BG118" s="1">
        <v>0</v>
      </c>
      <c r="BH118" s="1">
        <v>1</v>
      </c>
      <c r="BI118" s="1">
        <v>2</v>
      </c>
      <c r="BJ118" s="6"/>
    </row>
    <row r="119" spans="1:62" ht="13.5" customHeight="1" x14ac:dyDescent="0.2">
      <c r="A119" s="5"/>
      <c r="C119" s="1" t="s">
        <v>5</v>
      </c>
      <c r="W119" s="1">
        <v>2</v>
      </c>
      <c r="X119" s="1">
        <v>10</v>
      </c>
      <c r="Y119" s="1">
        <v>3</v>
      </c>
      <c r="Z119" s="1">
        <v>4</v>
      </c>
      <c r="AA119" s="1">
        <v>6</v>
      </c>
      <c r="AB119" s="1">
        <v>3</v>
      </c>
      <c r="AC119" s="1">
        <v>4</v>
      </c>
      <c r="AD119" s="1">
        <v>6</v>
      </c>
      <c r="AE119" s="1">
        <v>9</v>
      </c>
      <c r="AF119" s="1">
        <v>7</v>
      </c>
      <c r="AG119" s="1">
        <v>9</v>
      </c>
      <c r="AH119" s="1">
        <v>3</v>
      </c>
      <c r="AI119" s="1">
        <v>7</v>
      </c>
      <c r="AJ119" s="1">
        <v>8</v>
      </c>
      <c r="AK119" s="1">
        <v>4</v>
      </c>
      <c r="AL119" s="1">
        <v>6</v>
      </c>
      <c r="AM119" s="1">
        <v>6</v>
      </c>
      <c r="AN119" s="1">
        <v>5</v>
      </c>
      <c r="AO119" s="1">
        <v>8</v>
      </c>
      <c r="AP119" s="1">
        <v>5</v>
      </c>
      <c r="AQ119" s="1">
        <v>7</v>
      </c>
      <c r="AR119" s="1">
        <v>4</v>
      </c>
      <c r="AS119" s="1">
        <v>7</v>
      </c>
      <c r="AT119" s="1">
        <v>11</v>
      </c>
      <c r="AU119" s="1">
        <v>3</v>
      </c>
      <c r="AV119" s="1">
        <v>7</v>
      </c>
      <c r="AW119" s="1">
        <v>5</v>
      </c>
      <c r="AX119" s="1">
        <v>5</v>
      </c>
      <c r="AY119" s="1">
        <v>3</v>
      </c>
      <c r="AZ119" s="1">
        <v>1</v>
      </c>
      <c r="BA119" s="1">
        <v>7</v>
      </c>
      <c r="BB119" s="1">
        <v>3</v>
      </c>
      <c r="BC119" s="1">
        <v>2</v>
      </c>
      <c r="BD119" s="1">
        <v>7</v>
      </c>
      <c r="BE119" s="1">
        <v>4</v>
      </c>
      <c r="BF119" s="1">
        <v>4</v>
      </c>
      <c r="BG119" s="1">
        <v>5</v>
      </c>
      <c r="BH119" s="1">
        <v>2</v>
      </c>
      <c r="BI119" s="1">
        <v>2</v>
      </c>
      <c r="BJ119" s="6"/>
    </row>
    <row r="120" spans="1:62" ht="13.5" hidden="1" customHeight="1" x14ac:dyDescent="0.2">
      <c r="A120" s="5"/>
      <c r="C120" s="1" t="s">
        <v>7</v>
      </c>
      <c r="AH120" s="1">
        <v>3</v>
      </c>
      <c r="AI120" s="1">
        <v>0</v>
      </c>
      <c r="AJ120" s="1">
        <v>0</v>
      </c>
      <c r="AK120" s="1">
        <v>0</v>
      </c>
      <c r="AL120" s="1">
        <v>0</v>
      </c>
      <c r="AM120" s="1">
        <v>1</v>
      </c>
      <c r="AN120" s="1">
        <v>0</v>
      </c>
      <c r="AO120" s="1">
        <v>0</v>
      </c>
      <c r="AP120" s="1">
        <v>0</v>
      </c>
      <c r="AQ120" s="1">
        <v>1</v>
      </c>
      <c r="BJ120" s="6"/>
    </row>
    <row r="121" spans="1:62" ht="13.5" customHeight="1" x14ac:dyDescent="0.2">
      <c r="A121" s="5"/>
      <c r="W121" s="9">
        <f t="shared" ref="W121:AG121" si="118">SUM(W117:W119)</f>
        <v>54</v>
      </c>
      <c r="X121" s="9">
        <f t="shared" si="118"/>
        <v>61</v>
      </c>
      <c r="Y121" s="9">
        <f t="shared" si="118"/>
        <v>35</v>
      </c>
      <c r="Z121" s="9">
        <f t="shared" si="118"/>
        <v>44</v>
      </c>
      <c r="AA121" s="9">
        <f t="shared" si="118"/>
        <v>44</v>
      </c>
      <c r="AB121" s="9">
        <f t="shared" si="118"/>
        <v>61</v>
      </c>
      <c r="AC121" s="9">
        <f t="shared" si="118"/>
        <v>89</v>
      </c>
      <c r="AD121" s="9">
        <f t="shared" si="118"/>
        <v>77</v>
      </c>
      <c r="AE121" s="9">
        <f t="shared" si="118"/>
        <v>87</v>
      </c>
      <c r="AF121" s="9">
        <f t="shared" si="118"/>
        <v>68</v>
      </c>
      <c r="AG121" s="9">
        <f t="shared" si="118"/>
        <v>72</v>
      </c>
      <c r="AH121" s="9">
        <f t="shared" ref="AH121:AQ121" si="119">SUM(AH117:AH120)</f>
        <v>76</v>
      </c>
      <c r="AI121" s="9">
        <f t="shared" si="119"/>
        <v>81</v>
      </c>
      <c r="AJ121" s="9">
        <f t="shared" si="119"/>
        <v>75</v>
      </c>
      <c r="AK121" s="9">
        <f t="shared" si="119"/>
        <v>43</v>
      </c>
      <c r="AL121" s="9">
        <f t="shared" si="119"/>
        <v>58</v>
      </c>
      <c r="AM121" s="9">
        <f t="shared" si="119"/>
        <v>57</v>
      </c>
      <c r="AN121" s="9">
        <f t="shared" si="119"/>
        <v>43</v>
      </c>
      <c r="AO121" s="9">
        <f t="shared" si="119"/>
        <v>50</v>
      </c>
      <c r="AP121" s="9">
        <f t="shared" si="119"/>
        <v>32</v>
      </c>
      <c r="AQ121" s="9">
        <f t="shared" si="119"/>
        <v>48</v>
      </c>
      <c r="AR121" s="9">
        <f t="shared" ref="AR121:BD121" si="120">SUM(AR117:AR119)</f>
        <v>33</v>
      </c>
      <c r="AS121" s="9">
        <f t="shared" si="120"/>
        <v>40</v>
      </c>
      <c r="AT121" s="9">
        <f t="shared" si="120"/>
        <v>37</v>
      </c>
      <c r="AU121" s="9">
        <f t="shared" si="120"/>
        <v>30</v>
      </c>
      <c r="AV121" s="9">
        <f t="shared" si="120"/>
        <v>33</v>
      </c>
      <c r="AW121" s="9">
        <f t="shared" si="120"/>
        <v>49</v>
      </c>
      <c r="AX121" s="9">
        <f t="shared" si="120"/>
        <v>104</v>
      </c>
      <c r="AY121" s="9">
        <f t="shared" si="120"/>
        <v>175</v>
      </c>
      <c r="AZ121" s="9">
        <f t="shared" si="120"/>
        <v>133</v>
      </c>
      <c r="BA121" s="9">
        <f t="shared" si="120"/>
        <v>131</v>
      </c>
      <c r="BB121" s="9">
        <f t="shared" si="120"/>
        <v>115</v>
      </c>
      <c r="BC121" s="9">
        <f t="shared" si="120"/>
        <v>135</v>
      </c>
      <c r="BD121" s="9">
        <f t="shared" si="120"/>
        <v>133</v>
      </c>
      <c r="BE121" s="9">
        <f t="shared" ref="BE121:BF121" si="121">SUM(BE116:BE119)</f>
        <v>120</v>
      </c>
      <c r="BF121" s="9">
        <f t="shared" si="121"/>
        <v>87</v>
      </c>
      <c r="BG121" s="9">
        <f>SUM(BG116:BG119)</f>
        <v>103</v>
      </c>
      <c r="BH121" s="9">
        <f>SUM(BH116:BH119)</f>
        <v>105</v>
      </c>
      <c r="BI121" s="9">
        <f>SUM(BI116:BI119)</f>
        <v>167</v>
      </c>
      <c r="BJ121" s="6"/>
    </row>
    <row r="122" spans="1:62" ht="13.5" customHeight="1" x14ac:dyDescent="0.2">
      <c r="A122" s="5"/>
      <c r="B122" s="8" t="s">
        <v>82</v>
      </c>
      <c r="BJ122" s="6"/>
    </row>
    <row r="123" spans="1:62" ht="13.5" customHeight="1" x14ac:dyDescent="0.2">
      <c r="A123" s="5"/>
      <c r="B123" s="8"/>
      <c r="C123" s="1" t="s">
        <v>10</v>
      </c>
      <c r="BE123" s="1">
        <v>4</v>
      </c>
      <c r="BF123" s="1">
        <v>10</v>
      </c>
      <c r="BG123" s="1">
        <v>22</v>
      </c>
      <c r="BH123" s="1">
        <v>32</v>
      </c>
      <c r="BI123" s="1">
        <v>25</v>
      </c>
      <c r="BJ123" s="6"/>
    </row>
    <row r="124" spans="1:62" ht="13.5" customHeight="1" x14ac:dyDescent="0.2">
      <c r="A124" s="5"/>
      <c r="C124" s="1" t="s">
        <v>0</v>
      </c>
      <c r="W124" s="1">
        <v>11</v>
      </c>
      <c r="X124" s="1">
        <v>5</v>
      </c>
      <c r="Y124" s="1">
        <v>9</v>
      </c>
      <c r="Z124" s="1">
        <v>5</v>
      </c>
      <c r="AA124" s="1">
        <v>21</v>
      </c>
      <c r="AB124" s="1">
        <v>36</v>
      </c>
      <c r="AC124" s="1">
        <v>38</v>
      </c>
      <c r="AD124" s="1">
        <v>35</v>
      </c>
      <c r="AE124" s="1">
        <v>34</v>
      </c>
      <c r="AF124" s="1">
        <v>11</v>
      </c>
      <c r="AG124" s="1">
        <v>24</v>
      </c>
      <c r="AH124" s="1">
        <v>37</v>
      </c>
      <c r="AI124" s="1">
        <v>28</v>
      </c>
      <c r="AJ124" s="1">
        <v>33</v>
      </c>
      <c r="AK124" s="1">
        <v>29</v>
      </c>
      <c r="AL124" s="1">
        <v>30</v>
      </c>
      <c r="AM124" s="1">
        <v>31</v>
      </c>
      <c r="AN124" s="1">
        <v>35</v>
      </c>
      <c r="AO124" s="1">
        <v>38</v>
      </c>
      <c r="AP124" s="1">
        <v>24</v>
      </c>
      <c r="AQ124" s="1">
        <v>38</v>
      </c>
      <c r="AR124" s="1">
        <v>27</v>
      </c>
      <c r="AS124" s="1">
        <v>39</v>
      </c>
      <c r="AT124" s="1">
        <v>36</v>
      </c>
      <c r="AU124" s="1">
        <v>29</v>
      </c>
      <c r="AV124" s="1">
        <v>26</v>
      </c>
      <c r="AW124" s="1">
        <v>25</v>
      </c>
      <c r="AX124" s="1">
        <v>35</v>
      </c>
      <c r="AY124" s="1">
        <v>20</v>
      </c>
      <c r="AZ124" s="1">
        <v>30</v>
      </c>
      <c r="BA124" s="1">
        <v>23</v>
      </c>
      <c r="BB124" s="1">
        <v>16</v>
      </c>
      <c r="BC124" s="1">
        <v>21</v>
      </c>
      <c r="BD124" s="1">
        <v>25</v>
      </c>
      <c r="BE124" s="1">
        <v>14</v>
      </c>
      <c r="BF124" s="1">
        <v>20</v>
      </c>
      <c r="BG124" s="1">
        <v>13</v>
      </c>
      <c r="BH124" s="1">
        <v>20</v>
      </c>
      <c r="BI124" s="1">
        <v>15</v>
      </c>
      <c r="BJ124" s="6"/>
    </row>
    <row r="125" spans="1:62" ht="13.5" customHeight="1" x14ac:dyDescent="0.2">
      <c r="A125" s="5"/>
      <c r="C125" s="1" t="s">
        <v>5</v>
      </c>
      <c r="W125" s="1">
        <v>0</v>
      </c>
      <c r="X125" s="1">
        <v>0</v>
      </c>
      <c r="Y125" s="1">
        <v>2</v>
      </c>
      <c r="Z125" s="1">
        <v>2</v>
      </c>
      <c r="AA125" s="1">
        <v>6</v>
      </c>
      <c r="AB125" s="1">
        <v>2</v>
      </c>
      <c r="AC125" s="1">
        <v>1</v>
      </c>
      <c r="AD125" s="1">
        <v>6</v>
      </c>
      <c r="AE125" s="1">
        <v>6</v>
      </c>
      <c r="AF125" s="1">
        <v>6</v>
      </c>
      <c r="AG125" s="1">
        <v>1</v>
      </c>
      <c r="AH125" s="1">
        <v>4</v>
      </c>
      <c r="AI125" s="1">
        <v>3</v>
      </c>
      <c r="AJ125" s="1">
        <v>3</v>
      </c>
      <c r="AK125" s="1">
        <v>4</v>
      </c>
      <c r="AL125" s="1">
        <v>8</v>
      </c>
      <c r="AM125" s="1">
        <v>5</v>
      </c>
      <c r="AN125" s="1">
        <v>1</v>
      </c>
      <c r="AO125" s="1">
        <v>3</v>
      </c>
      <c r="AP125" s="1">
        <v>14</v>
      </c>
      <c r="AQ125" s="1">
        <v>10</v>
      </c>
      <c r="AR125" s="1">
        <v>9</v>
      </c>
      <c r="AS125" s="1">
        <v>11</v>
      </c>
      <c r="AT125" s="1">
        <v>7</v>
      </c>
      <c r="AU125" s="1">
        <v>9</v>
      </c>
      <c r="AV125" s="1">
        <v>12</v>
      </c>
      <c r="AW125" s="1">
        <v>14</v>
      </c>
      <c r="AX125" s="1">
        <v>5</v>
      </c>
      <c r="AY125" s="1">
        <v>11</v>
      </c>
      <c r="AZ125" s="1">
        <v>7</v>
      </c>
      <c r="BA125" s="1">
        <v>5</v>
      </c>
      <c r="BB125" s="1">
        <v>3</v>
      </c>
      <c r="BC125" s="1">
        <v>4</v>
      </c>
      <c r="BD125" s="1">
        <v>7</v>
      </c>
      <c r="BE125" s="1">
        <v>5</v>
      </c>
      <c r="BF125" s="1">
        <v>2</v>
      </c>
      <c r="BG125" s="1">
        <v>2</v>
      </c>
      <c r="BH125" s="1">
        <v>4</v>
      </c>
      <c r="BI125" s="1">
        <v>3</v>
      </c>
      <c r="BJ125" s="6"/>
    </row>
    <row r="126" spans="1:62" ht="13.5" customHeight="1" x14ac:dyDescent="0.2">
      <c r="A126" s="5"/>
      <c r="C126" s="1" t="s">
        <v>7</v>
      </c>
      <c r="W126" s="1">
        <v>1</v>
      </c>
      <c r="X126" s="1">
        <v>1</v>
      </c>
      <c r="Y126" s="1">
        <v>1</v>
      </c>
      <c r="Z126" s="1">
        <v>0</v>
      </c>
      <c r="AA126" s="1">
        <v>3</v>
      </c>
      <c r="AB126" s="1">
        <v>3</v>
      </c>
      <c r="AC126" s="1">
        <v>1</v>
      </c>
      <c r="AD126" s="1">
        <v>3</v>
      </c>
      <c r="AE126" s="1">
        <v>2</v>
      </c>
      <c r="AF126" s="1">
        <v>3</v>
      </c>
      <c r="AG126" s="1">
        <v>1</v>
      </c>
      <c r="AH126" s="1">
        <v>1</v>
      </c>
      <c r="AI126" s="1">
        <v>0</v>
      </c>
      <c r="AJ126" s="1">
        <v>2</v>
      </c>
      <c r="AK126" s="1">
        <v>4</v>
      </c>
      <c r="AL126" s="1">
        <v>2</v>
      </c>
      <c r="AM126" s="1">
        <v>1</v>
      </c>
      <c r="AN126" s="1">
        <v>0</v>
      </c>
      <c r="AO126" s="1">
        <v>3</v>
      </c>
      <c r="AP126" s="1">
        <v>2</v>
      </c>
      <c r="AQ126" s="1">
        <v>5</v>
      </c>
      <c r="AR126" s="1">
        <v>7</v>
      </c>
      <c r="AS126" s="1">
        <v>6</v>
      </c>
      <c r="AT126" s="1">
        <v>3</v>
      </c>
      <c r="AU126" s="1">
        <v>1</v>
      </c>
      <c r="AV126" s="1">
        <v>7</v>
      </c>
      <c r="AW126" s="1">
        <v>0</v>
      </c>
      <c r="AX126" s="1">
        <v>4</v>
      </c>
      <c r="AY126" s="1">
        <v>2</v>
      </c>
      <c r="AZ126" s="1">
        <v>4</v>
      </c>
      <c r="BA126" s="1">
        <v>3</v>
      </c>
      <c r="BB126" s="1">
        <v>5</v>
      </c>
      <c r="BC126" s="1">
        <v>4</v>
      </c>
      <c r="BD126" s="1">
        <v>3</v>
      </c>
      <c r="BE126" s="1">
        <v>2</v>
      </c>
      <c r="BF126" s="1">
        <v>1</v>
      </c>
      <c r="BG126" s="1">
        <v>2</v>
      </c>
      <c r="BH126" s="1">
        <v>4</v>
      </c>
      <c r="BI126" s="1">
        <v>3</v>
      </c>
      <c r="BJ126" s="6"/>
    </row>
    <row r="127" spans="1:62" ht="13.5" customHeight="1" x14ac:dyDescent="0.2">
      <c r="A127" s="5"/>
      <c r="W127" s="9">
        <f t="shared" ref="W127:AA127" si="122">SUM(W124:W126)</f>
        <v>12</v>
      </c>
      <c r="X127" s="9">
        <f t="shared" si="122"/>
        <v>6</v>
      </c>
      <c r="Y127" s="9">
        <f t="shared" si="122"/>
        <v>12</v>
      </c>
      <c r="Z127" s="9">
        <f t="shared" si="122"/>
        <v>7</v>
      </c>
      <c r="AA127" s="9">
        <f t="shared" si="122"/>
        <v>30</v>
      </c>
      <c r="AB127" s="9">
        <f t="shared" ref="AB127:AD127" si="123">SUM(AB124:AB126)</f>
        <v>41</v>
      </c>
      <c r="AC127" s="9">
        <f t="shared" si="123"/>
        <v>40</v>
      </c>
      <c r="AD127" s="9">
        <f t="shared" si="123"/>
        <v>44</v>
      </c>
      <c r="AE127" s="9">
        <f t="shared" ref="AE127:AG127" si="124">SUM(AE124:AE126)</f>
        <v>42</v>
      </c>
      <c r="AF127" s="9">
        <f t="shared" si="124"/>
        <v>20</v>
      </c>
      <c r="AG127" s="9">
        <f t="shared" si="124"/>
        <v>26</v>
      </c>
      <c r="AH127" s="9">
        <f t="shared" ref="AH127:AJ127" si="125">SUM(AH124:AH126)</f>
        <v>42</v>
      </c>
      <c r="AI127" s="9">
        <f t="shared" si="125"/>
        <v>31</v>
      </c>
      <c r="AJ127" s="9">
        <f t="shared" si="125"/>
        <v>38</v>
      </c>
      <c r="AK127" s="9">
        <f t="shared" ref="AK127:AV127" si="126">SUM(AK124:AK126)</f>
        <v>37</v>
      </c>
      <c r="AL127" s="9">
        <f t="shared" si="126"/>
        <v>40</v>
      </c>
      <c r="AM127" s="9">
        <f t="shared" si="126"/>
        <v>37</v>
      </c>
      <c r="AN127" s="9">
        <f t="shared" si="126"/>
        <v>36</v>
      </c>
      <c r="AO127" s="9">
        <f t="shared" si="126"/>
        <v>44</v>
      </c>
      <c r="AP127" s="9">
        <f t="shared" si="126"/>
        <v>40</v>
      </c>
      <c r="AQ127" s="9">
        <f t="shared" si="126"/>
        <v>53</v>
      </c>
      <c r="AR127" s="9">
        <f t="shared" si="126"/>
        <v>43</v>
      </c>
      <c r="AS127" s="9">
        <f t="shared" si="126"/>
        <v>56</v>
      </c>
      <c r="AT127" s="9">
        <f t="shared" si="126"/>
        <v>46</v>
      </c>
      <c r="AU127" s="9">
        <f t="shared" si="126"/>
        <v>39</v>
      </c>
      <c r="AV127" s="9">
        <f t="shared" si="126"/>
        <v>45</v>
      </c>
      <c r="AW127" s="9">
        <f t="shared" ref="AW127:BB127" si="127">SUM(AW124:AW126)</f>
        <v>39</v>
      </c>
      <c r="AX127" s="9">
        <f t="shared" si="127"/>
        <v>44</v>
      </c>
      <c r="AY127" s="9">
        <f t="shared" si="127"/>
        <v>33</v>
      </c>
      <c r="AZ127" s="9">
        <f t="shared" si="127"/>
        <v>41</v>
      </c>
      <c r="BA127" s="9">
        <f t="shared" si="127"/>
        <v>31</v>
      </c>
      <c r="BB127" s="9">
        <f t="shared" si="127"/>
        <v>24</v>
      </c>
      <c r="BC127" s="9">
        <f t="shared" ref="BC127:BD127" si="128">SUM(BC124:BC126)</f>
        <v>29</v>
      </c>
      <c r="BD127" s="9">
        <f t="shared" si="128"/>
        <v>35</v>
      </c>
      <c r="BE127" s="9">
        <f>SUM(BE123:BE126)</f>
        <v>25</v>
      </c>
      <c r="BF127" s="9">
        <f>SUM(BF123:BF126)</f>
        <v>33</v>
      </c>
      <c r="BG127" s="9">
        <f>SUM(BG123:BG126)</f>
        <v>39</v>
      </c>
      <c r="BH127" s="9">
        <f>SUM(BH123:BH126)</f>
        <v>60</v>
      </c>
      <c r="BI127" s="9">
        <f>SUM(BI123:BI126)</f>
        <v>46</v>
      </c>
      <c r="BJ127" s="6"/>
    </row>
    <row r="128" spans="1:62" ht="13.5" customHeight="1" x14ac:dyDescent="0.2">
      <c r="A128" s="5"/>
      <c r="B128" s="8" t="s">
        <v>81</v>
      </c>
      <c r="BJ128" s="6"/>
    </row>
    <row r="129" spans="1:62" ht="13.5" customHeight="1" x14ac:dyDescent="0.2">
      <c r="A129" s="5"/>
      <c r="B129" s="8"/>
      <c r="C129" s="1" t="s">
        <v>10</v>
      </c>
      <c r="BF129" s="1">
        <v>1</v>
      </c>
      <c r="BG129" s="1">
        <v>0</v>
      </c>
      <c r="BH129" s="1">
        <v>1</v>
      </c>
      <c r="BI129" s="1">
        <v>0</v>
      </c>
      <c r="BJ129" s="6"/>
    </row>
    <row r="130" spans="1:62" ht="13.5" customHeight="1" x14ac:dyDescent="0.2">
      <c r="A130" s="5"/>
      <c r="C130" s="1" t="s">
        <v>0</v>
      </c>
      <c r="W130" s="1">
        <v>49</v>
      </c>
      <c r="X130" s="1">
        <v>41</v>
      </c>
      <c r="Y130" s="1">
        <v>39</v>
      </c>
      <c r="Z130" s="1">
        <v>31</v>
      </c>
      <c r="AA130" s="1">
        <v>34</v>
      </c>
      <c r="AB130" s="1">
        <v>29</v>
      </c>
      <c r="AC130" s="1">
        <v>36</v>
      </c>
      <c r="AD130" s="1">
        <v>48</v>
      </c>
      <c r="AE130" s="1">
        <v>38</v>
      </c>
      <c r="AF130" s="1">
        <v>41</v>
      </c>
      <c r="AG130" s="1">
        <v>39</v>
      </c>
      <c r="AH130" s="1">
        <v>45</v>
      </c>
      <c r="AI130" s="1">
        <v>47</v>
      </c>
      <c r="AJ130" s="1">
        <v>39</v>
      </c>
      <c r="AK130" s="1">
        <v>46</v>
      </c>
      <c r="AL130" s="1">
        <v>44</v>
      </c>
      <c r="AM130" s="1">
        <v>50</v>
      </c>
      <c r="AN130" s="1">
        <v>58</v>
      </c>
      <c r="AO130" s="1">
        <v>47</v>
      </c>
      <c r="AP130" s="1">
        <v>62</v>
      </c>
      <c r="AQ130" s="1">
        <v>66</v>
      </c>
      <c r="AR130" s="1">
        <v>56</v>
      </c>
      <c r="AS130" s="1">
        <v>79</v>
      </c>
      <c r="AT130" s="1">
        <v>58</v>
      </c>
      <c r="AU130" s="1">
        <v>75</v>
      </c>
      <c r="AV130" s="1">
        <v>76</v>
      </c>
      <c r="AW130" s="1">
        <v>77</v>
      </c>
      <c r="AX130" s="1">
        <v>84</v>
      </c>
      <c r="AY130" s="1">
        <v>93</v>
      </c>
      <c r="AZ130" s="1">
        <v>93</v>
      </c>
      <c r="BA130" s="1">
        <v>95</v>
      </c>
      <c r="BB130" s="1">
        <v>101</v>
      </c>
      <c r="BC130" s="1">
        <v>92</v>
      </c>
      <c r="BD130" s="1">
        <v>78</v>
      </c>
      <c r="BE130" s="1">
        <v>65</v>
      </c>
      <c r="BF130" s="1">
        <v>86</v>
      </c>
      <c r="BG130" s="1">
        <v>106</v>
      </c>
      <c r="BH130" s="1">
        <v>119</v>
      </c>
      <c r="BI130" s="1">
        <v>108</v>
      </c>
      <c r="BJ130" s="6"/>
    </row>
    <row r="131" spans="1:62" ht="13.5" hidden="1" customHeight="1" x14ac:dyDescent="0.2">
      <c r="A131" s="5"/>
      <c r="C131" s="1" t="s">
        <v>9</v>
      </c>
      <c r="AU131" s="1">
        <v>0</v>
      </c>
      <c r="AV131" s="1">
        <v>0</v>
      </c>
      <c r="AW131" s="1">
        <v>0</v>
      </c>
      <c r="AX131" s="1">
        <v>0</v>
      </c>
      <c r="AY131" s="1">
        <v>29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J131" s="6"/>
    </row>
    <row r="132" spans="1:62" ht="13.5" customHeight="1" x14ac:dyDescent="0.2">
      <c r="A132" s="5"/>
      <c r="C132" s="1" t="s">
        <v>5</v>
      </c>
      <c r="W132" s="1">
        <v>24</v>
      </c>
      <c r="X132" s="1">
        <v>22</v>
      </c>
      <c r="Y132" s="1">
        <v>30</v>
      </c>
      <c r="Z132" s="1">
        <v>17</v>
      </c>
      <c r="AA132" s="1">
        <v>25</v>
      </c>
      <c r="AB132" s="1">
        <v>14</v>
      </c>
      <c r="AC132" s="1">
        <v>14</v>
      </c>
      <c r="AD132" s="1">
        <v>18</v>
      </c>
      <c r="AE132" s="1">
        <v>18</v>
      </c>
      <c r="AF132" s="1">
        <v>17</v>
      </c>
      <c r="AG132" s="1">
        <v>15</v>
      </c>
      <c r="AH132" s="1">
        <v>19</v>
      </c>
      <c r="AI132" s="1">
        <v>16</v>
      </c>
      <c r="AJ132" s="1">
        <v>14</v>
      </c>
      <c r="AK132" s="1">
        <v>11</v>
      </c>
      <c r="AL132" s="1">
        <v>14</v>
      </c>
      <c r="AM132" s="1">
        <v>15</v>
      </c>
      <c r="AN132" s="1">
        <v>22</v>
      </c>
      <c r="AO132" s="1">
        <v>30</v>
      </c>
      <c r="AP132" s="1">
        <v>21</v>
      </c>
      <c r="AQ132" s="1">
        <v>24</v>
      </c>
      <c r="AR132" s="1">
        <v>21</v>
      </c>
      <c r="AS132" s="1">
        <v>19</v>
      </c>
      <c r="AT132" s="1">
        <v>19</v>
      </c>
      <c r="AU132" s="1">
        <v>24</v>
      </c>
      <c r="AV132" s="1">
        <v>31</v>
      </c>
      <c r="AW132" s="1">
        <v>26</v>
      </c>
      <c r="AX132" s="1">
        <v>32</v>
      </c>
      <c r="AY132" s="1">
        <v>31</v>
      </c>
      <c r="AZ132" s="1">
        <v>23</v>
      </c>
      <c r="BA132" s="1">
        <v>15</v>
      </c>
      <c r="BB132" s="1">
        <v>11</v>
      </c>
      <c r="BC132" s="1">
        <v>8</v>
      </c>
      <c r="BD132" s="1">
        <v>23</v>
      </c>
      <c r="BE132" s="1">
        <v>11</v>
      </c>
      <c r="BF132" s="1">
        <v>9</v>
      </c>
      <c r="BG132" s="1">
        <v>21</v>
      </c>
      <c r="BH132" s="1">
        <v>14</v>
      </c>
      <c r="BI132" s="1">
        <v>17</v>
      </c>
      <c r="BJ132" s="6"/>
    </row>
    <row r="133" spans="1:62" ht="13.5" customHeight="1" x14ac:dyDescent="0.2">
      <c r="A133" s="5"/>
      <c r="C133" s="1" t="s">
        <v>7</v>
      </c>
      <c r="W133" s="1">
        <v>8</v>
      </c>
      <c r="X133" s="1">
        <v>13</v>
      </c>
      <c r="Y133" s="1">
        <v>7</v>
      </c>
      <c r="Z133" s="1">
        <v>12</v>
      </c>
      <c r="AA133" s="1">
        <v>14</v>
      </c>
      <c r="AB133" s="1">
        <v>21</v>
      </c>
      <c r="AC133" s="1">
        <v>10</v>
      </c>
      <c r="AD133" s="1">
        <v>22</v>
      </c>
      <c r="AE133" s="1">
        <v>16</v>
      </c>
      <c r="AF133" s="1">
        <v>18</v>
      </c>
      <c r="AG133" s="1">
        <v>17</v>
      </c>
      <c r="AH133" s="1">
        <v>21</v>
      </c>
      <c r="AI133" s="1">
        <v>12</v>
      </c>
      <c r="AJ133" s="1">
        <v>9</v>
      </c>
      <c r="AK133" s="1">
        <v>19</v>
      </c>
      <c r="AL133" s="1">
        <v>18</v>
      </c>
      <c r="AM133" s="1">
        <v>17</v>
      </c>
      <c r="AN133" s="1">
        <v>18</v>
      </c>
      <c r="AO133" s="1">
        <v>19</v>
      </c>
      <c r="AP133" s="1">
        <v>25</v>
      </c>
      <c r="AQ133" s="1">
        <v>17</v>
      </c>
      <c r="AR133" s="1">
        <v>30</v>
      </c>
      <c r="AS133" s="1">
        <v>13</v>
      </c>
      <c r="AT133" s="1">
        <v>29</v>
      </c>
      <c r="AU133" s="1">
        <v>14</v>
      </c>
      <c r="AV133" s="1">
        <v>28</v>
      </c>
      <c r="AW133" s="1">
        <v>17</v>
      </c>
      <c r="AX133" s="1">
        <v>28</v>
      </c>
      <c r="AY133" s="1">
        <v>41</v>
      </c>
      <c r="AZ133" s="1">
        <v>34</v>
      </c>
      <c r="BA133" s="1">
        <v>27</v>
      </c>
      <c r="BB133" s="1">
        <v>30</v>
      </c>
      <c r="BC133" s="1">
        <v>25</v>
      </c>
      <c r="BD133" s="1">
        <v>21</v>
      </c>
      <c r="BE133" s="1">
        <v>18</v>
      </c>
      <c r="BF133" s="1">
        <v>27</v>
      </c>
      <c r="BG133" s="1">
        <v>27</v>
      </c>
      <c r="BH133" s="1">
        <v>13</v>
      </c>
      <c r="BI133" s="1">
        <v>21</v>
      </c>
      <c r="BJ133" s="6"/>
    </row>
    <row r="134" spans="1:62" ht="13.5" customHeight="1" x14ac:dyDescent="0.2">
      <c r="A134" s="5"/>
      <c r="W134" s="9">
        <f t="shared" ref="W134:AA134" si="129">SUM(W130:W133)</f>
        <v>81</v>
      </c>
      <c r="X134" s="9">
        <f t="shared" si="129"/>
        <v>76</v>
      </c>
      <c r="Y134" s="9">
        <f t="shared" si="129"/>
        <v>76</v>
      </c>
      <c r="Z134" s="9">
        <f t="shared" si="129"/>
        <v>60</v>
      </c>
      <c r="AA134" s="9">
        <f t="shared" si="129"/>
        <v>73</v>
      </c>
      <c r="AB134" s="9">
        <f t="shared" ref="AB134:AD134" si="130">SUM(AB130:AB133)</f>
        <v>64</v>
      </c>
      <c r="AC134" s="9">
        <f t="shared" si="130"/>
        <v>60</v>
      </c>
      <c r="AD134" s="9">
        <f t="shared" si="130"/>
        <v>88</v>
      </c>
      <c r="AE134" s="9">
        <f t="shared" ref="AE134:AG134" si="131">SUM(AE130:AE133)</f>
        <v>72</v>
      </c>
      <c r="AF134" s="9">
        <f t="shared" si="131"/>
        <v>76</v>
      </c>
      <c r="AG134" s="9">
        <f t="shared" si="131"/>
        <v>71</v>
      </c>
      <c r="AH134" s="9">
        <f>SUM(AH130:AH133)</f>
        <v>85</v>
      </c>
      <c r="AI134" s="9">
        <f t="shared" ref="AI134:AJ134" si="132">SUM(AI130:AI133)</f>
        <v>75</v>
      </c>
      <c r="AJ134" s="9">
        <f t="shared" si="132"/>
        <v>62</v>
      </c>
      <c r="AK134" s="9">
        <f>SUM(AK130:AK133)</f>
        <v>76</v>
      </c>
      <c r="AL134" s="9">
        <f t="shared" ref="AL134:AV134" si="133">SUM(AL130:AL133)</f>
        <v>76</v>
      </c>
      <c r="AM134" s="9">
        <f t="shared" si="133"/>
        <v>82</v>
      </c>
      <c r="AN134" s="9">
        <f t="shared" si="133"/>
        <v>98</v>
      </c>
      <c r="AO134" s="9">
        <f t="shared" si="133"/>
        <v>96</v>
      </c>
      <c r="AP134" s="9">
        <f t="shared" si="133"/>
        <v>108</v>
      </c>
      <c r="AQ134" s="9">
        <f t="shared" si="133"/>
        <v>107</v>
      </c>
      <c r="AR134" s="9">
        <f t="shared" si="133"/>
        <v>107</v>
      </c>
      <c r="AS134" s="9">
        <f t="shared" si="133"/>
        <v>111</v>
      </c>
      <c r="AT134" s="9">
        <f t="shared" si="133"/>
        <v>106</v>
      </c>
      <c r="AU134" s="9">
        <f t="shared" si="133"/>
        <v>113</v>
      </c>
      <c r="AV134" s="9">
        <f t="shared" si="133"/>
        <v>135</v>
      </c>
      <c r="AW134" s="9">
        <f t="shared" ref="AW134:BB134" si="134">SUM(AW130:AW133)</f>
        <v>120</v>
      </c>
      <c r="AX134" s="9">
        <f t="shared" si="134"/>
        <v>144</v>
      </c>
      <c r="AY134" s="9">
        <f t="shared" si="134"/>
        <v>194</v>
      </c>
      <c r="AZ134" s="9">
        <f t="shared" si="134"/>
        <v>150</v>
      </c>
      <c r="BA134" s="9">
        <f t="shared" si="134"/>
        <v>137</v>
      </c>
      <c r="BB134" s="9">
        <f t="shared" si="134"/>
        <v>142</v>
      </c>
      <c r="BC134" s="9">
        <f t="shared" ref="BC134:BD134" si="135">SUM(BC130:BC133)</f>
        <v>125</v>
      </c>
      <c r="BD134" s="9">
        <f t="shared" si="135"/>
        <v>122</v>
      </c>
      <c r="BE134" s="9">
        <f>SUM(BE130:BE133)</f>
        <v>94</v>
      </c>
      <c r="BF134" s="9">
        <f>SUM(BF129:BF133)</f>
        <v>123</v>
      </c>
      <c r="BG134" s="9">
        <f>SUM(BG129:BG133)</f>
        <v>154</v>
      </c>
      <c r="BH134" s="9">
        <f>SUM(BH129:BH133)</f>
        <v>147</v>
      </c>
      <c r="BI134" s="9">
        <f>SUM(BI129:BI133)</f>
        <v>146</v>
      </c>
      <c r="BJ134" s="6"/>
    </row>
    <row r="135" spans="1:62" ht="13.5" customHeight="1" x14ac:dyDescent="0.2">
      <c r="A135" s="5"/>
      <c r="B135" s="8" t="s">
        <v>80</v>
      </c>
      <c r="BJ135" s="6"/>
    </row>
    <row r="136" spans="1:62" ht="13.5" customHeight="1" x14ac:dyDescent="0.2">
      <c r="A136" s="5"/>
      <c r="B136" s="8"/>
      <c r="C136" s="1" t="s">
        <v>10</v>
      </c>
      <c r="BE136" s="1">
        <v>1</v>
      </c>
      <c r="BF136" s="1">
        <v>32</v>
      </c>
      <c r="BG136" s="1">
        <v>53</v>
      </c>
      <c r="BH136" s="1">
        <v>72</v>
      </c>
      <c r="BI136" s="1">
        <v>79</v>
      </c>
      <c r="BJ136" s="6"/>
    </row>
    <row r="137" spans="1:62" ht="13.5" customHeight="1" x14ac:dyDescent="0.2">
      <c r="A137" s="5"/>
      <c r="C137" s="1" t="s">
        <v>0</v>
      </c>
      <c r="W137" s="1">
        <v>109</v>
      </c>
      <c r="X137" s="1">
        <v>93</v>
      </c>
      <c r="Y137" s="1">
        <v>105</v>
      </c>
      <c r="Z137" s="1">
        <v>110</v>
      </c>
      <c r="AA137" s="1">
        <v>143</v>
      </c>
      <c r="AB137" s="1">
        <v>164</v>
      </c>
      <c r="AC137" s="1">
        <v>196</v>
      </c>
      <c r="AD137" s="1">
        <v>168</v>
      </c>
      <c r="AE137" s="1">
        <v>157</v>
      </c>
      <c r="AF137" s="1">
        <v>153</v>
      </c>
      <c r="AG137" s="1">
        <v>141</v>
      </c>
      <c r="AH137" s="1">
        <v>173</v>
      </c>
      <c r="AI137" s="1">
        <v>159</v>
      </c>
      <c r="AJ137" s="1">
        <v>178</v>
      </c>
      <c r="AK137" s="1">
        <v>195</v>
      </c>
      <c r="AL137" s="1">
        <v>177</v>
      </c>
      <c r="AM137" s="1">
        <v>200</v>
      </c>
      <c r="AN137" s="1">
        <v>219</v>
      </c>
      <c r="AO137" s="1">
        <v>223</v>
      </c>
      <c r="AP137" s="1">
        <v>215</v>
      </c>
      <c r="AQ137" s="1">
        <v>264</v>
      </c>
      <c r="AR137" s="1">
        <v>251</v>
      </c>
      <c r="AS137" s="1">
        <v>245</v>
      </c>
      <c r="AT137" s="1">
        <v>243</v>
      </c>
      <c r="AU137" s="1">
        <v>278</v>
      </c>
      <c r="AV137" s="1">
        <v>317</v>
      </c>
      <c r="AW137" s="1">
        <v>296</v>
      </c>
      <c r="AX137" s="1">
        <v>282</v>
      </c>
      <c r="AY137" s="1">
        <v>283</v>
      </c>
      <c r="AZ137" s="1">
        <v>271</v>
      </c>
      <c r="BA137" s="1">
        <v>302</v>
      </c>
      <c r="BB137" s="1">
        <v>330</v>
      </c>
      <c r="BC137" s="1">
        <v>285</v>
      </c>
      <c r="BD137" s="1">
        <v>274</v>
      </c>
      <c r="BE137" s="1">
        <v>229</v>
      </c>
      <c r="BF137" s="1">
        <v>278</v>
      </c>
      <c r="BG137" s="1">
        <v>358</v>
      </c>
      <c r="BH137" s="1">
        <v>344</v>
      </c>
      <c r="BI137" s="1">
        <v>344</v>
      </c>
      <c r="BJ137" s="6"/>
    </row>
    <row r="138" spans="1:62" ht="13.5" customHeight="1" x14ac:dyDescent="0.2">
      <c r="A138" s="5"/>
      <c r="C138" s="1" t="s">
        <v>9</v>
      </c>
      <c r="AV138" s="1">
        <v>0</v>
      </c>
      <c r="AW138" s="1">
        <v>0</v>
      </c>
      <c r="AX138" s="1">
        <v>0</v>
      </c>
      <c r="AY138" s="1">
        <v>2</v>
      </c>
      <c r="AZ138" s="1">
        <v>4</v>
      </c>
      <c r="BA138" s="1">
        <v>14</v>
      </c>
      <c r="BB138" s="1">
        <v>16</v>
      </c>
      <c r="BC138" s="1">
        <v>23</v>
      </c>
      <c r="BD138" s="1">
        <v>22</v>
      </c>
      <c r="BE138" s="1">
        <v>23</v>
      </c>
      <c r="BF138" s="1">
        <v>19</v>
      </c>
      <c r="BG138" s="1">
        <v>11</v>
      </c>
      <c r="BH138" s="1">
        <v>8</v>
      </c>
      <c r="BI138" s="1">
        <v>10</v>
      </c>
      <c r="BJ138" s="6"/>
    </row>
    <row r="139" spans="1:62" ht="13.5" customHeight="1" x14ac:dyDescent="0.2">
      <c r="A139" s="5"/>
      <c r="C139" s="1" t="s">
        <v>5</v>
      </c>
      <c r="W139" s="1">
        <v>14</v>
      </c>
      <c r="X139" s="1">
        <v>24</v>
      </c>
      <c r="Y139" s="1">
        <v>19</v>
      </c>
      <c r="Z139" s="1">
        <v>10</v>
      </c>
      <c r="AA139" s="1">
        <v>11</v>
      </c>
      <c r="AB139" s="1">
        <v>15</v>
      </c>
      <c r="AC139" s="1">
        <v>13</v>
      </c>
      <c r="AD139" s="1">
        <v>15</v>
      </c>
      <c r="AE139" s="1">
        <v>24</v>
      </c>
      <c r="AF139" s="1">
        <v>15</v>
      </c>
      <c r="AG139" s="1">
        <v>10</v>
      </c>
      <c r="AH139" s="1">
        <v>14</v>
      </c>
      <c r="AI139" s="1">
        <v>10</v>
      </c>
      <c r="AJ139" s="1">
        <v>8</v>
      </c>
      <c r="AK139" s="1">
        <v>10</v>
      </c>
      <c r="AL139" s="1">
        <v>5</v>
      </c>
      <c r="AM139" s="1">
        <v>13</v>
      </c>
      <c r="AN139" s="1">
        <v>12</v>
      </c>
      <c r="AO139" s="1">
        <v>8</v>
      </c>
      <c r="AP139" s="1">
        <v>4</v>
      </c>
      <c r="AQ139" s="1">
        <v>15</v>
      </c>
      <c r="AR139" s="1">
        <v>9</v>
      </c>
      <c r="AS139" s="1">
        <v>16</v>
      </c>
      <c r="AT139" s="1">
        <v>11</v>
      </c>
      <c r="AU139" s="1">
        <v>19</v>
      </c>
      <c r="AV139" s="1">
        <v>13</v>
      </c>
      <c r="AW139" s="1">
        <v>14</v>
      </c>
      <c r="AX139" s="1">
        <v>9</v>
      </c>
      <c r="AY139" s="1">
        <v>9</v>
      </c>
      <c r="AZ139" s="1">
        <v>8</v>
      </c>
      <c r="BA139" s="1">
        <v>14</v>
      </c>
      <c r="BB139" s="1">
        <v>19</v>
      </c>
      <c r="BC139" s="1">
        <v>18</v>
      </c>
      <c r="BD139" s="1">
        <v>19</v>
      </c>
      <c r="BE139" s="1">
        <v>15</v>
      </c>
      <c r="BF139" s="1">
        <v>17</v>
      </c>
      <c r="BG139" s="1">
        <v>14</v>
      </c>
      <c r="BH139" s="1">
        <v>20</v>
      </c>
      <c r="BI139" s="1">
        <v>10</v>
      </c>
      <c r="BJ139" s="6"/>
    </row>
    <row r="140" spans="1:62" ht="13.5" customHeight="1" x14ac:dyDescent="0.2">
      <c r="A140" s="5"/>
      <c r="C140" s="1" t="s">
        <v>7</v>
      </c>
      <c r="W140" s="1">
        <v>12</v>
      </c>
      <c r="X140" s="1">
        <v>10</v>
      </c>
      <c r="Y140" s="1">
        <v>12</v>
      </c>
      <c r="Z140" s="1">
        <v>12</v>
      </c>
      <c r="AA140" s="1">
        <v>15</v>
      </c>
      <c r="AB140" s="1">
        <v>12</v>
      </c>
      <c r="AC140" s="1">
        <v>14</v>
      </c>
      <c r="AD140" s="1">
        <v>11</v>
      </c>
      <c r="AE140" s="1">
        <v>13</v>
      </c>
      <c r="AF140" s="1">
        <v>10</v>
      </c>
      <c r="AG140" s="1">
        <v>13</v>
      </c>
      <c r="AH140" s="1">
        <v>19</v>
      </c>
      <c r="AI140" s="1">
        <v>13</v>
      </c>
      <c r="AJ140" s="1">
        <v>13</v>
      </c>
      <c r="AK140" s="1">
        <v>12</v>
      </c>
      <c r="AL140" s="1">
        <v>9</v>
      </c>
      <c r="AM140" s="1">
        <v>3</v>
      </c>
      <c r="AN140" s="1">
        <v>8</v>
      </c>
      <c r="AO140" s="1">
        <v>10</v>
      </c>
      <c r="AP140" s="1">
        <v>8</v>
      </c>
      <c r="AQ140" s="1">
        <v>7</v>
      </c>
      <c r="AR140" s="1">
        <v>11</v>
      </c>
      <c r="AS140" s="1">
        <v>11</v>
      </c>
      <c r="AT140" s="1">
        <v>11</v>
      </c>
      <c r="AU140" s="1">
        <v>14</v>
      </c>
      <c r="AV140" s="1">
        <v>9</v>
      </c>
      <c r="AW140" s="1">
        <v>13</v>
      </c>
      <c r="AX140" s="1">
        <v>8</v>
      </c>
      <c r="AY140" s="1">
        <v>12</v>
      </c>
      <c r="AZ140" s="1">
        <v>13</v>
      </c>
      <c r="BA140" s="1">
        <v>15</v>
      </c>
      <c r="BB140" s="1">
        <v>9</v>
      </c>
      <c r="BC140" s="1">
        <v>15</v>
      </c>
      <c r="BD140" s="1">
        <v>10</v>
      </c>
      <c r="BE140" s="1">
        <v>11</v>
      </c>
      <c r="BF140" s="1">
        <v>8</v>
      </c>
      <c r="BG140" s="1">
        <v>14</v>
      </c>
      <c r="BH140" s="1">
        <v>4</v>
      </c>
      <c r="BI140" s="1">
        <v>17</v>
      </c>
      <c r="BJ140" s="6"/>
    </row>
    <row r="141" spans="1:62" ht="13.5" customHeight="1" x14ac:dyDescent="0.2">
      <c r="A141" s="5"/>
      <c r="W141" s="9">
        <f t="shared" ref="W141:AA141" si="136">SUM(W137:W140)</f>
        <v>135</v>
      </c>
      <c r="X141" s="9">
        <f t="shared" si="136"/>
        <v>127</v>
      </c>
      <c r="Y141" s="9">
        <f t="shared" si="136"/>
        <v>136</v>
      </c>
      <c r="Z141" s="9">
        <f t="shared" si="136"/>
        <v>132</v>
      </c>
      <c r="AA141" s="9">
        <f t="shared" si="136"/>
        <v>169</v>
      </c>
      <c r="AB141" s="9">
        <f t="shared" ref="AB141:AD141" si="137">SUM(AB137:AB140)</f>
        <v>191</v>
      </c>
      <c r="AC141" s="9">
        <f t="shared" si="137"/>
        <v>223</v>
      </c>
      <c r="AD141" s="9">
        <f t="shared" si="137"/>
        <v>194</v>
      </c>
      <c r="AE141" s="9">
        <f t="shared" ref="AE141:AG141" si="138">SUM(AE137:AE140)</f>
        <v>194</v>
      </c>
      <c r="AF141" s="9">
        <f t="shared" si="138"/>
        <v>178</v>
      </c>
      <c r="AG141" s="9">
        <f t="shared" si="138"/>
        <v>164</v>
      </c>
      <c r="AH141" s="9">
        <f t="shared" ref="AH141:AJ141" si="139">SUM(AH137:AH140)</f>
        <v>206</v>
      </c>
      <c r="AI141" s="9">
        <f t="shared" si="139"/>
        <v>182</v>
      </c>
      <c r="AJ141" s="9">
        <f t="shared" si="139"/>
        <v>199</v>
      </c>
      <c r="AK141" s="9">
        <f>SUM(AK137:AK140)</f>
        <v>217</v>
      </c>
      <c r="AL141" s="9">
        <f t="shared" ref="AL141:AV141" si="140">SUM(AL137:AL140)</f>
        <v>191</v>
      </c>
      <c r="AM141" s="9">
        <f t="shared" si="140"/>
        <v>216</v>
      </c>
      <c r="AN141" s="9">
        <f t="shared" si="140"/>
        <v>239</v>
      </c>
      <c r="AO141" s="9">
        <f t="shared" si="140"/>
        <v>241</v>
      </c>
      <c r="AP141" s="9">
        <f t="shared" si="140"/>
        <v>227</v>
      </c>
      <c r="AQ141" s="9">
        <f t="shared" si="140"/>
        <v>286</v>
      </c>
      <c r="AR141" s="9">
        <f t="shared" si="140"/>
        <v>271</v>
      </c>
      <c r="AS141" s="9">
        <f t="shared" si="140"/>
        <v>272</v>
      </c>
      <c r="AT141" s="9">
        <f t="shared" si="140"/>
        <v>265</v>
      </c>
      <c r="AU141" s="9">
        <f t="shared" si="140"/>
        <v>311</v>
      </c>
      <c r="AV141" s="9">
        <f t="shared" si="140"/>
        <v>339</v>
      </c>
      <c r="AW141" s="9">
        <f t="shared" ref="AW141:BB141" si="141">SUM(AW137:AW140)</f>
        <v>323</v>
      </c>
      <c r="AX141" s="9">
        <f t="shared" si="141"/>
        <v>299</v>
      </c>
      <c r="AY141" s="9">
        <f t="shared" si="141"/>
        <v>306</v>
      </c>
      <c r="AZ141" s="9">
        <f t="shared" si="141"/>
        <v>296</v>
      </c>
      <c r="BA141" s="9">
        <f t="shared" si="141"/>
        <v>345</v>
      </c>
      <c r="BB141" s="9">
        <f t="shared" si="141"/>
        <v>374</v>
      </c>
      <c r="BC141" s="9">
        <f t="shared" ref="BC141:BD141" si="142">SUM(BC137:BC140)</f>
        <v>341</v>
      </c>
      <c r="BD141" s="9">
        <f t="shared" si="142"/>
        <v>325</v>
      </c>
      <c r="BE141" s="9">
        <f>SUM(BE136:BE140)</f>
        <v>279</v>
      </c>
      <c r="BF141" s="9">
        <f>SUM(BF136:BF140)</f>
        <v>354</v>
      </c>
      <c r="BG141" s="9">
        <f>SUM(BG136:BG140)</f>
        <v>450</v>
      </c>
      <c r="BH141" s="9">
        <f>SUM(BH136:BH140)</f>
        <v>448</v>
      </c>
      <c r="BI141" s="9">
        <f>SUM(BI136:BI140)</f>
        <v>460</v>
      </c>
      <c r="BJ141" s="6"/>
    </row>
    <row r="142" spans="1:62" ht="13.5" customHeight="1" x14ac:dyDescent="0.2">
      <c r="A142" s="5"/>
      <c r="B142" s="8" t="s">
        <v>78</v>
      </c>
      <c r="BJ142" s="6"/>
    </row>
    <row r="143" spans="1:62" ht="13.5" customHeight="1" x14ac:dyDescent="0.2">
      <c r="A143" s="5"/>
      <c r="C143" s="1" t="s">
        <v>0</v>
      </c>
      <c r="W143" s="1">
        <v>37</v>
      </c>
      <c r="X143" s="1">
        <v>34</v>
      </c>
      <c r="Y143" s="1">
        <v>38</v>
      </c>
      <c r="Z143" s="1">
        <v>31</v>
      </c>
      <c r="AA143" s="1">
        <v>31</v>
      </c>
      <c r="AB143" s="1">
        <v>36</v>
      </c>
      <c r="AC143" s="1">
        <v>33</v>
      </c>
      <c r="AD143" s="1">
        <v>23</v>
      </c>
      <c r="AE143" s="1">
        <v>20</v>
      </c>
      <c r="AF143" s="1">
        <v>26</v>
      </c>
      <c r="AG143" s="1">
        <v>21</v>
      </c>
      <c r="AH143" s="1">
        <v>22</v>
      </c>
      <c r="AI143" s="1">
        <v>22</v>
      </c>
      <c r="AJ143" s="1">
        <v>22</v>
      </c>
      <c r="AK143" s="1">
        <v>30</v>
      </c>
      <c r="AL143" s="1">
        <v>28</v>
      </c>
      <c r="AM143" s="1">
        <v>35</v>
      </c>
      <c r="AN143" s="1">
        <v>32</v>
      </c>
      <c r="AO143" s="1">
        <v>28</v>
      </c>
      <c r="AP143" s="1">
        <v>29</v>
      </c>
      <c r="AQ143" s="1">
        <v>43</v>
      </c>
      <c r="AR143" s="1">
        <v>57</v>
      </c>
      <c r="AS143" s="1">
        <v>34</v>
      </c>
      <c r="AT143" s="1">
        <v>42</v>
      </c>
      <c r="AU143" s="1">
        <v>42</v>
      </c>
      <c r="AV143" s="1">
        <v>37</v>
      </c>
      <c r="AW143" s="1">
        <v>42</v>
      </c>
      <c r="AX143" s="1">
        <v>33</v>
      </c>
      <c r="AY143" s="1">
        <v>40</v>
      </c>
      <c r="AZ143" s="1">
        <v>50</v>
      </c>
      <c r="BA143" s="1">
        <v>32</v>
      </c>
      <c r="BB143" s="1">
        <v>36</v>
      </c>
      <c r="BC143" s="1">
        <v>34</v>
      </c>
      <c r="BD143" s="1">
        <v>27</v>
      </c>
      <c r="BE143" s="1">
        <v>23</v>
      </c>
      <c r="BF143" s="1">
        <v>18</v>
      </c>
      <c r="BG143" s="1">
        <v>39</v>
      </c>
      <c r="BH143" s="1">
        <v>38</v>
      </c>
      <c r="BI143" s="1">
        <v>44</v>
      </c>
      <c r="BJ143" s="6"/>
    </row>
    <row r="144" spans="1:62" ht="13.5" customHeight="1" x14ac:dyDescent="0.2">
      <c r="A144" s="5"/>
      <c r="C144" s="1" t="s">
        <v>9</v>
      </c>
      <c r="AN144" s="1">
        <v>0</v>
      </c>
      <c r="AO144" s="1">
        <v>7</v>
      </c>
      <c r="AP144" s="1">
        <v>5</v>
      </c>
      <c r="AQ144" s="1">
        <v>8</v>
      </c>
      <c r="AR144" s="1">
        <v>2</v>
      </c>
      <c r="AS144" s="1">
        <v>23</v>
      </c>
      <c r="AT144" s="1">
        <v>18</v>
      </c>
      <c r="AU144" s="1">
        <v>14</v>
      </c>
      <c r="AV144" s="1">
        <v>20</v>
      </c>
      <c r="AW144" s="1">
        <v>29</v>
      </c>
      <c r="AX144" s="1">
        <v>42</v>
      </c>
      <c r="AY144" s="1">
        <v>40</v>
      </c>
      <c r="AZ144" s="1">
        <v>47</v>
      </c>
      <c r="BA144" s="1">
        <v>43</v>
      </c>
      <c r="BB144" s="1">
        <v>33</v>
      </c>
      <c r="BC144" s="1">
        <v>43</v>
      </c>
      <c r="BD144" s="1">
        <v>29</v>
      </c>
      <c r="BE144" s="1">
        <v>17</v>
      </c>
      <c r="BF144" s="1">
        <v>28</v>
      </c>
      <c r="BG144" s="1">
        <v>18</v>
      </c>
      <c r="BH144" s="1">
        <v>10</v>
      </c>
      <c r="BI144" s="1">
        <v>20</v>
      </c>
      <c r="BJ144" s="6"/>
    </row>
    <row r="145" spans="1:62" ht="13.5" customHeight="1" x14ac:dyDescent="0.2">
      <c r="A145" s="5"/>
      <c r="C145" s="1" t="s">
        <v>5</v>
      </c>
      <c r="W145" s="1">
        <v>104</v>
      </c>
      <c r="X145" s="1">
        <v>92</v>
      </c>
      <c r="Y145" s="1">
        <v>98</v>
      </c>
      <c r="Z145" s="1">
        <v>115</v>
      </c>
      <c r="AA145" s="1">
        <v>125</v>
      </c>
      <c r="AB145" s="1">
        <v>133</v>
      </c>
      <c r="AC145" s="1">
        <v>116</v>
      </c>
      <c r="AD145" s="1">
        <v>115</v>
      </c>
      <c r="AE145" s="1">
        <v>102</v>
      </c>
      <c r="AF145" s="1">
        <v>113</v>
      </c>
      <c r="AG145" s="1">
        <v>97</v>
      </c>
      <c r="AH145" s="1">
        <v>85</v>
      </c>
      <c r="AI145" s="1">
        <v>82</v>
      </c>
      <c r="AJ145" s="1">
        <v>101</v>
      </c>
      <c r="AK145" s="1">
        <v>135</v>
      </c>
      <c r="AL145" s="1">
        <v>76</v>
      </c>
      <c r="AM145" s="1">
        <v>132</v>
      </c>
      <c r="AN145" s="1">
        <v>141</v>
      </c>
      <c r="AO145" s="1">
        <v>89</v>
      </c>
      <c r="AP145" s="1">
        <v>105</v>
      </c>
      <c r="AQ145" s="1">
        <v>162</v>
      </c>
      <c r="AR145" s="1">
        <v>108</v>
      </c>
      <c r="AS145" s="1">
        <v>108</v>
      </c>
      <c r="AT145" s="1">
        <v>154</v>
      </c>
      <c r="AU145" s="1">
        <v>105</v>
      </c>
      <c r="AV145" s="1">
        <v>148</v>
      </c>
      <c r="AW145" s="1">
        <v>140</v>
      </c>
      <c r="AX145" s="1">
        <v>130</v>
      </c>
      <c r="AY145" s="1">
        <v>123</v>
      </c>
      <c r="AZ145" s="1">
        <v>139</v>
      </c>
      <c r="BA145" s="1">
        <v>177</v>
      </c>
      <c r="BB145" s="1">
        <v>154</v>
      </c>
      <c r="BC145" s="1">
        <v>167</v>
      </c>
      <c r="BD145" s="1">
        <v>172</v>
      </c>
      <c r="BE145" s="1">
        <v>93</v>
      </c>
      <c r="BF145" s="1">
        <v>87</v>
      </c>
      <c r="BG145" s="1">
        <v>101</v>
      </c>
      <c r="BH145" s="1">
        <v>58</v>
      </c>
      <c r="BI145" s="1">
        <v>53</v>
      </c>
      <c r="BJ145" s="6"/>
    </row>
    <row r="146" spans="1:62" ht="13.5" customHeight="1" x14ac:dyDescent="0.2">
      <c r="A146" s="5"/>
      <c r="C146" s="1" t="s">
        <v>7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1</v>
      </c>
      <c r="AP146" s="1">
        <v>0</v>
      </c>
      <c r="AQ146" s="1">
        <v>1</v>
      </c>
      <c r="AR146" s="1">
        <v>4</v>
      </c>
      <c r="AS146" s="1">
        <v>9</v>
      </c>
      <c r="AT146" s="1">
        <v>4</v>
      </c>
      <c r="AU146" s="1">
        <v>3</v>
      </c>
      <c r="AV146" s="1">
        <v>2</v>
      </c>
      <c r="AW146" s="1">
        <v>2</v>
      </c>
      <c r="AX146" s="1">
        <v>5</v>
      </c>
      <c r="AY146" s="1">
        <v>4</v>
      </c>
      <c r="AZ146" s="1">
        <v>4</v>
      </c>
      <c r="BA146" s="1">
        <v>5</v>
      </c>
      <c r="BB146" s="1">
        <v>7</v>
      </c>
      <c r="BC146" s="1">
        <v>3</v>
      </c>
      <c r="BD146" s="1">
        <v>5</v>
      </c>
      <c r="BE146" s="1">
        <v>3</v>
      </c>
      <c r="BF146" s="1">
        <v>7</v>
      </c>
      <c r="BG146" s="1">
        <v>9</v>
      </c>
      <c r="BH146" s="1">
        <v>9</v>
      </c>
      <c r="BI146" s="1">
        <v>7</v>
      </c>
      <c r="BJ146" s="6"/>
    </row>
    <row r="147" spans="1:62" ht="13.5" customHeight="1" x14ac:dyDescent="0.2">
      <c r="A147" s="5"/>
      <c r="W147" s="9">
        <f t="shared" ref="W147:Z147" si="143">SUM(W143:W145)</f>
        <v>141</v>
      </c>
      <c r="X147" s="9">
        <f t="shared" si="143"/>
        <v>126</v>
      </c>
      <c r="Y147" s="9">
        <f t="shared" si="143"/>
        <v>136</v>
      </c>
      <c r="Z147" s="9">
        <f t="shared" si="143"/>
        <v>146</v>
      </c>
      <c r="AA147" s="9">
        <f>SUM(AA143:AA145)</f>
        <v>156</v>
      </c>
      <c r="AB147" s="9">
        <f t="shared" ref="AB147:AD147" si="144">SUM(AB143:AB145)</f>
        <v>169</v>
      </c>
      <c r="AC147" s="9">
        <f t="shared" si="144"/>
        <v>149</v>
      </c>
      <c r="AD147" s="9">
        <f t="shared" si="144"/>
        <v>138</v>
      </c>
      <c r="AE147" s="9">
        <f t="shared" ref="AE147:AG147" si="145">SUM(AE143:AE145)</f>
        <v>122</v>
      </c>
      <c r="AF147" s="9">
        <f t="shared" si="145"/>
        <v>139</v>
      </c>
      <c r="AG147" s="9">
        <f t="shared" si="145"/>
        <v>118</v>
      </c>
      <c r="AH147" s="9">
        <f t="shared" ref="AH147:AI147" si="146">SUM(AH143:AH145)</f>
        <v>107</v>
      </c>
      <c r="AI147" s="9">
        <f t="shared" si="146"/>
        <v>104</v>
      </c>
      <c r="AJ147" s="9">
        <f>SUM(AJ143:AJ146)</f>
        <v>123</v>
      </c>
      <c r="AK147" s="9">
        <f>SUM(AK143:AK146)</f>
        <v>165</v>
      </c>
      <c r="AL147" s="9">
        <f t="shared" ref="AL147:AV147" si="147">SUM(AL143:AL146)</f>
        <v>104</v>
      </c>
      <c r="AM147" s="9">
        <f t="shared" si="147"/>
        <v>167</v>
      </c>
      <c r="AN147" s="9">
        <f t="shared" si="147"/>
        <v>173</v>
      </c>
      <c r="AO147" s="9">
        <f t="shared" si="147"/>
        <v>125</v>
      </c>
      <c r="AP147" s="9">
        <f t="shared" si="147"/>
        <v>139</v>
      </c>
      <c r="AQ147" s="9">
        <f t="shared" si="147"/>
        <v>214</v>
      </c>
      <c r="AR147" s="9">
        <f t="shared" si="147"/>
        <v>171</v>
      </c>
      <c r="AS147" s="9">
        <f t="shared" si="147"/>
        <v>174</v>
      </c>
      <c r="AT147" s="9">
        <f t="shared" si="147"/>
        <v>218</v>
      </c>
      <c r="AU147" s="9">
        <f t="shared" si="147"/>
        <v>164</v>
      </c>
      <c r="AV147" s="9">
        <f t="shared" si="147"/>
        <v>207</v>
      </c>
      <c r="AW147" s="9">
        <f t="shared" ref="AW147:BB147" si="148">SUM(AW143:AW146)</f>
        <v>213</v>
      </c>
      <c r="AX147" s="9">
        <f t="shared" si="148"/>
        <v>210</v>
      </c>
      <c r="AY147" s="9">
        <f t="shared" si="148"/>
        <v>207</v>
      </c>
      <c r="AZ147" s="9">
        <f t="shared" si="148"/>
        <v>240</v>
      </c>
      <c r="BA147" s="9">
        <f t="shared" si="148"/>
        <v>257</v>
      </c>
      <c r="BB147" s="9">
        <f t="shared" si="148"/>
        <v>230</v>
      </c>
      <c r="BC147" s="9">
        <f t="shared" ref="BC147:BD147" si="149">SUM(BC143:BC146)</f>
        <v>247</v>
      </c>
      <c r="BD147" s="9">
        <f t="shared" si="149"/>
        <v>233</v>
      </c>
      <c r="BE147" s="9">
        <f t="shared" ref="BE147:BF147" si="150">SUM(BE143:BE146)</f>
        <v>136</v>
      </c>
      <c r="BF147" s="9">
        <f t="shared" si="150"/>
        <v>140</v>
      </c>
      <c r="BG147" s="9">
        <f t="shared" ref="BG147:BH147" si="151">SUM(BG143:BG146)</f>
        <v>167</v>
      </c>
      <c r="BH147" s="9">
        <f t="shared" si="151"/>
        <v>115</v>
      </c>
      <c r="BI147" s="9">
        <f t="shared" ref="BI147" si="152">SUM(BI143:BI146)</f>
        <v>124</v>
      </c>
      <c r="BJ147" s="6"/>
    </row>
    <row r="148" spans="1:62" ht="13.5" customHeight="1" x14ac:dyDescent="0.2">
      <c r="A148" s="5"/>
      <c r="B148" s="8" t="s">
        <v>77</v>
      </c>
      <c r="BJ148" s="6"/>
    </row>
    <row r="149" spans="1:62" ht="13.5" customHeight="1" x14ac:dyDescent="0.2">
      <c r="A149" s="5"/>
      <c r="B149" s="8"/>
      <c r="C149" s="1" t="s">
        <v>10</v>
      </c>
      <c r="BC149" s="1">
        <v>44</v>
      </c>
      <c r="BD149" s="1">
        <v>35</v>
      </c>
      <c r="BE149" s="1">
        <v>32</v>
      </c>
      <c r="BF149" s="1">
        <v>39</v>
      </c>
      <c r="BG149" s="1">
        <v>53</v>
      </c>
      <c r="BH149" s="1">
        <v>68</v>
      </c>
      <c r="BI149" s="1">
        <v>56</v>
      </c>
      <c r="BJ149" s="6"/>
    </row>
    <row r="150" spans="1:62" ht="13.5" customHeight="1" x14ac:dyDescent="0.2">
      <c r="A150" s="5"/>
      <c r="C150" s="1" t="s">
        <v>0</v>
      </c>
      <c r="W150" s="1">
        <f>263-W178</f>
        <v>236</v>
      </c>
      <c r="X150" s="1">
        <f>274-X178</f>
        <v>255</v>
      </c>
      <c r="Y150" s="1">
        <f>306-Y178</f>
        <v>278</v>
      </c>
      <c r="Z150" s="1">
        <f>272-Z178</f>
        <v>220</v>
      </c>
      <c r="AA150" s="1">
        <f>349-AA178</f>
        <v>275</v>
      </c>
      <c r="AB150" s="1">
        <f>350-AB178</f>
        <v>280</v>
      </c>
      <c r="AC150" s="1">
        <f>350-AC178</f>
        <v>277</v>
      </c>
      <c r="AD150" s="1">
        <f>419-AD178</f>
        <v>322</v>
      </c>
      <c r="AE150" s="1">
        <f>348-AE178</f>
        <v>257</v>
      </c>
      <c r="AF150" s="1">
        <f>269-AF178</f>
        <v>190</v>
      </c>
      <c r="AG150" s="1">
        <f>284-AG178</f>
        <v>211</v>
      </c>
      <c r="AH150" s="1">
        <f>282-AH178</f>
        <v>215</v>
      </c>
      <c r="AI150" s="1">
        <f>300-AI178</f>
        <v>217</v>
      </c>
      <c r="AJ150" s="1">
        <f>332-AJ178</f>
        <v>235</v>
      </c>
      <c r="AK150" s="1">
        <f>289-AK178</f>
        <v>222</v>
      </c>
      <c r="AL150" s="1">
        <f>336-AL178</f>
        <v>241</v>
      </c>
      <c r="AM150" s="1">
        <v>257</v>
      </c>
      <c r="AN150" s="1">
        <v>266</v>
      </c>
      <c r="AO150" s="1">
        <v>271</v>
      </c>
      <c r="AP150" s="1">
        <v>302</v>
      </c>
      <c r="AQ150" s="1">
        <v>343</v>
      </c>
      <c r="AR150" s="1">
        <v>349</v>
      </c>
      <c r="AS150" s="1">
        <v>299</v>
      </c>
      <c r="AT150" s="1">
        <v>310</v>
      </c>
      <c r="AU150" s="1">
        <v>338</v>
      </c>
      <c r="AV150" s="1">
        <v>374</v>
      </c>
      <c r="AW150" s="1">
        <v>360</v>
      </c>
      <c r="AX150" s="1">
        <v>392</v>
      </c>
      <c r="AY150" s="1">
        <v>305</v>
      </c>
      <c r="AZ150" s="1">
        <v>315</v>
      </c>
      <c r="BA150" s="1">
        <v>304</v>
      </c>
      <c r="BB150" s="1">
        <v>302</v>
      </c>
      <c r="BC150" s="1">
        <v>309</v>
      </c>
      <c r="BD150" s="1">
        <v>316</v>
      </c>
      <c r="BE150" s="1">
        <v>263</v>
      </c>
      <c r="BF150" s="1">
        <v>308</v>
      </c>
      <c r="BG150" s="1">
        <v>387</v>
      </c>
      <c r="BH150" s="1">
        <v>426</v>
      </c>
      <c r="BI150" s="1">
        <v>395</v>
      </c>
      <c r="BJ150" s="6"/>
    </row>
    <row r="151" spans="1:62" ht="13.5" customHeight="1" x14ac:dyDescent="0.2">
      <c r="A151" s="5"/>
      <c r="C151" s="1" t="s">
        <v>9</v>
      </c>
      <c r="AM151" s="1">
        <v>0</v>
      </c>
      <c r="AN151" s="1">
        <v>1</v>
      </c>
      <c r="AO151" s="1">
        <v>12</v>
      </c>
      <c r="AP151" s="1">
        <v>3</v>
      </c>
      <c r="AQ151" s="1">
        <v>5</v>
      </c>
      <c r="AR151" s="1">
        <v>10</v>
      </c>
      <c r="AS151" s="1">
        <v>12</v>
      </c>
      <c r="AT151" s="1">
        <v>14</v>
      </c>
      <c r="AU151" s="1">
        <v>10</v>
      </c>
      <c r="AV151" s="1">
        <v>11</v>
      </c>
      <c r="AW151" s="1">
        <v>15</v>
      </c>
      <c r="AX151" s="1">
        <v>9</v>
      </c>
      <c r="AY151" s="1">
        <v>7</v>
      </c>
      <c r="AZ151" s="1">
        <v>11</v>
      </c>
      <c r="BA151" s="1">
        <v>17</v>
      </c>
      <c r="BB151" s="1">
        <v>12</v>
      </c>
      <c r="BC151" s="1">
        <v>4</v>
      </c>
      <c r="BD151" s="1">
        <v>12</v>
      </c>
      <c r="BE151" s="1">
        <v>6</v>
      </c>
      <c r="BF151" s="1">
        <v>16</v>
      </c>
      <c r="BG151" s="1">
        <v>16</v>
      </c>
      <c r="BH151" s="1">
        <v>21</v>
      </c>
      <c r="BI151" s="1">
        <v>13</v>
      </c>
      <c r="BJ151" s="6"/>
    </row>
    <row r="152" spans="1:62" ht="13.5" customHeight="1" x14ac:dyDescent="0.2">
      <c r="A152" s="5"/>
      <c r="C152" s="1" t="s">
        <v>5</v>
      </c>
      <c r="W152" s="1">
        <f>37-W179</f>
        <v>30</v>
      </c>
      <c r="X152" s="1">
        <f>37-X179</f>
        <v>34</v>
      </c>
      <c r="Y152" s="1">
        <f>44-Y179</f>
        <v>32</v>
      </c>
      <c r="Z152" s="1">
        <f>40-Z179</f>
        <v>32</v>
      </c>
      <c r="AA152" s="1">
        <f>46-AA179</f>
        <v>38</v>
      </c>
      <c r="AB152" s="1">
        <f>49-AB179</f>
        <v>35</v>
      </c>
      <c r="AC152" s="1">
        <f>57-AC179</f>
        <v>45</v>
      </c>
      <c r="AD152" s="1">
        <f>54-AD179</f>
        <v>40</v>
      </c>
      <c r="AE152" s="1">
        <f>50-AE179</f>
        <v>39</v>
      </c>
      <c r="AF152" s="1">
        <f>56-AF179</f>
        <v>47</v>
      </c>
      <c r="AG152" s="1">
        <f>53-AG179</f>
        <v>45</v>
      </c>
      <c r="AH152" s="1">
        <f>44-AH179</f>
        <v>42</v>
      </c>
      <c r="AI152" s="1">
        <f>27-AI179</f>
        <v>23</v>
      </c>
      <c r="AJ152" s="1">
        <f>32-AJ179</f>
        <v>25</v>
      </c>
      <c r="AK152" s="1">
        <f>38-AK179</f>
        <v>32</v>
      </c>
      <c r="AL152" s="1">
        <f>50-AL179</f>
        <v>46</v>
      </c>
      <c r="AM152" s="1">
        <v>42</v>
      </c>
      <c r="AN152" s="1">
        <v>34</v>
      </c>
      <c r="AO152" s="1">
        <v>33</v>
      </c>
      <c r="AP152" s="1">
        <v>47</v>
      </c>
      <c r="AQ152" s="1">
        <v>41</v>
      </c>
      <c r="AR152" s="1">
        <v>46</v>
      </c>
      <c r="AS152" s="1">
        <v>52</v>
      </c>
      <c r="AT152" s="1">
        <v>37</v>
      </c>
      <c r="AU152" s="1">
        <v>51</v>
      </c>
      <c r="AV152" s="1">
        <v>44</v>
      </c>
      <c r="AW152" s="1">
        <v>40</v>
      </c>
      <c r="AX152" s="1">
        <v>50</v>
      </c>
      <c r="AY152" s="1">
        <v>37</v>
      </c>
      <c r="AZ152" s="1">
        <v>50</v>
      </c>
      <c r="BA152" s="1">
        <v>34</v>
      </c>
      <c r="BB152" s="1">
        <v>41</v>
      </c>
      <c r="BC152" s="1">
        <v>25</v>
      </c>
      <c r="BD152" s="1">
        <v>48</v>
      </c>
      <c r="BE152" s="1">
        <v>41</v>
      </c>
      <c r="BF152" s="1">
        <v>45</v>
      </c>
      <c r="BG152" s="1">
        <v>63</v>
      </c>
      <c r="BH152" s="1">
        <v>58</v>
      </c>
      <c r="BI152" s="1">
        <v>61</v>
      </c>
      <c r="BJ152" s="6"/>
    </row>
    <row r="153" spans="1:62" ht="13.5" customHeight="1" x14ac:dyDescent="0.2">
      <c r="A153" s="5"/>
      <c r="C153" s="1" t="s">
        <v>7</v>
      </c>
      <c r="W153" s="1">
        <f>10-W180</f>
        <v>9</v>
      </c>
      <c r="X153" s="1">
        <f>24-X180</f>
        <v>23</v>
      </c>
      <c r="Y153" s="1">
        <f>13-Y180</f>
        <v>10</v>
      </c>
      <c r="Z153" s="1">
        <f>27-Z180</f>
        <v>24</v>
      </c>
      <c r="AA153" s="1">
        <f>18-AA180</f>
        <v>14</v>
      </c>
      <c r="AB153" s="1">
        <f>21-AB180</f>
        <v>19</v>
      </c>
      <c r="AC153" s="1">
        <f>24-AC180</f>
        <v>18</v>
      </c>
      <c r="AD153" s="1">
        <f>24-AD180</f>
        <v>21</v>
      </c>
      <c r="AE153" s="1">
        <f>21-AE180</f>
        <v>20</v>
      </c>
      <c r="AF153" s="1">
        <f>22-AF180</f>
        <v>17</v>
      </c>
      <c r="AG153" s="1">
        <f>33-AG180</f>
        <v>28</v>
      </c>
      <c r="AH153" s="1">
        <f>23-AH180</f>
        <v>21</v>
      </c>
      <c r="AI153" s="1">
        <f>24-AI180</f>
        <v>20</v>
      </c>
      <c r="AJ153" s="1">
        <f>25-AJ180</f>
        <v>20</v>
      </c>
      <c r="AK153" s="1">
        <f>30-AK180</f>
        <v>26</v>
      </c>
      <c r="AL153" s="1">
        <f>21-AL180</f>
        <v>20</v>
      </c>
      <c r="AM153" s="1">
        <v>35</v>
      </c>
      <c r="AN153" s="1">
        <v>21</v>
      </c>
      <c r="AO153" s="1">
        <v>25</v>
      </c>
      <c r="AP153" s="1">
        <v>18</v>
      </c>
      <c r="AQ153" s="1">
        <v>23</v>
      </c>
      <c r="AR153" s="1">
        <v>20</v>
      </c>
      <c r="AS153" s="1">
        <v>18</v>
      </c>
      <c r="AT153" s="1">
        <v>25</v>
      </c>
      <c r="AU153" s="1">
        <v>24</v>
      </c>
      <c r="AV153" s="1">
        <v>18</v>
      </c>
      <c r="AW153" s="1">
        <v>28</v>
      </c>
      <c r="AX153" s="1">
        <v>21</v>
      </c>
      <c r="AY153" s="1">
        <v>20</v>
      </c>
      <c r="AZ153" s="1">
        <v>24</v>
      </c>
      <c r="BA153" s="1">
        <v>28</v>
      </c>
      <c r="BB153" s="1">
        <v>35</v>
      </c>
      <c r="BC153" s="1">
        <v>38</v>
      </c>
      <c r="BD153" s="1">
        <v>24</v>
      </c>
      <c r="BE153" s="1">
        <v>23</v>
      </c>
      <c r="BF153" s="1">
        <v>25</v>
      </c>
      <c r="BG153" s="1">
        <v>19</v>
      </c>
      <c r="BH153" s="1">
        <v>23</v>
      </c>
      <c r="BI153" s="1">
        <v>20</v>
      </c>
      <c r="BJ153" s="6"/>
    </row>
    <row r="154" spans="1:62" ht="13.5" customHeight="1" x14ac:dyDescent="0.2">
      <c r="A154" s="5"/>
      <c r="W154" s="9">
        <f t="shared" ref="W154:AA154" si="153">SUM(W150:W153)</f>
        <v>275</v>
      </c>
      <c r="X154" s="9">
        <f t="shared" si="153"/>
        <v>312</v>
      </c>
      <c r="Y154" s="9">
        <f t="shared" si="153"/>
        <v>320</v>
      </c>
      <c r="Z154" s="9">
        <f t="shared" si="153"/>
        <v>276</v>
      </c>
      <c r="AA154" s="9">
        <f t="shared" si="153"/>
        <v>327</v>
      </c>
      <c r="AB154" s="9">
        <f t="shared" ref="AB154:AD154" si="154">SUM(AB150:AB153)</f>
        <v>334</v>
      </c>
      <c r="AC154" s="9">
        <f t="shared" si="154"/>
        <v>340</v>
      </c>
      <c r="AD154" s="9">
        <f t="shared" si="154"/>
        <v>383</v>
      </c>
      <c r="AE154" s="9">
        <f t="shared" ref="AE154:AG154" si="155">SUM(AE150:AE153)</f>
        <v>316</v>
      </c>
      <c r="AF154" s="9">
        <f t="shared" si="155"/>
        <v>254</v>
      </c>
      <c r="AG154" s="9">
        <f t="shared" si="155"/>
        <v>284</v>
      </c>
      <c r="AH154" s="9">
        <f t="shared" ref="AH154:AJ154" si="156">SUM(AH150:AH153)</f>
        <v>278</v>
      </c>
      <c r="AI154" s="9">
        <f t="shared" si="156"/>
        <v>260</v>
      </c>
      <c r="AJ154" s="9">
        <f t="shared" si="156"/>
        <v>280</v>
      </c>
      <c r="AK154" s="9">
        <f>SUM(AK150:AK153)</f>
        <v>280</v>
      </c>
      <c r="AL154" s="9">
        <f t="shared" ref="AL154:AV154" si="157">SUM(AL150:AL153)</f>
        <v>307</v>
      </c>
      <c r="AM154" s="9">
        <f t="shared" si="157"/>
        <v>334</v>
      </c>
      <c r="AN154" s="9">
        <f t="shared" si="157"/>
        <v>322</v>
      </c>
      <c r="AO154" s="9">
        <f t="shared" si="157"/>
        <v>341</v>
      </c>
      <c r="AP154" s="9">
        <f t="shared" si="157"/>
        <v>370</v>
      </c>
      <c r="AQ154" s="9">
        <f t="shared" si="157"/>
        <v>412</v>
      </c>
      <c r="AR154" s="9">
        <f t="shared" si="157"/>
        <v>425</v>
      </c>
      <c r="AS154" s="9">
        <f t="shared" si="157"/>
        <v>381</v>
      </c>
      <c r="AT154" s="9">
        <f t="shared" si="157"/>
        <v>386</v>
      </c>
      <c r="AU154" s="9">
        <f t="shared" si="157"/>
        <v>423</v>
      </c>
      <c r="AV154" s="9">
        <f t="shared" si="157"/>
        <v>447</v>
      </c>
      <c r="AW154" s="9">
        <f t="shared" ref="AW154:BB154" si="158">SUM(AW150:AW153)</f>
        <v>443</v>
      </c>
      <c r="AX154" s="9">
        <f t="shared" si="158"/>
        <v>472</v>
      </c>
      <c r="AY154" s="9">
        <f t="shared" si="158"/>
        <v>369</v>
      </c>
      <c r="AZ154" s="9">
        <f t="shared" si="158"/>
        <v>400</v>
      </c>
      <c r="BA154" s="9">
        <f t="shared" si="158"/>
        <v>383</v>
      </c>
      <c r="BB154" s="9">
        <f t="shared" si="158"/>
        <v>390</v>
      </c>
      <c r="BC154" s="9">
        <f t="shared" ref="BC154:BH154" si="159">SUM(BC149:BC153)</f>
        <v>420</v>
      </c>
      <c r="BD154" s="9">
        <f t="shared" si="159"/>
        <v>435</v>
      </c>
      <c r="BE154" s="9">
        <f t="shared" si="159"/>
        <v>365</v>
      </c>
      <c r="BF154" s="9">
        <f t="shared" si="159"/>
        <v>433</v>
      </c>
      <c r="BG154" s="9">
        <f t="shared" si="159"/>
        <v>538</v>
      </c>
      <c r="BH154" s="9">
        <f t="shared" si="159"/>
        <v>596</v>
      </c>
      <c r="BI154" s="9">
        <f t="shared" ref="BI154" si="160">SUM(BI149:BI153)</f>
        <v>545</v>
      </c>
      <c r="BJ154" s="6"/>
    </row>
    <row r="155" spans="1:62" ht="13.5" customHeight="1" x14ac:dyDescent="0.2">
      <c r="A155" s="5"/>
      <c r="B155" s="8" t="s">
        <v>76</v>
      </c>
      <c r="BJ155" s="6"/>
    </row>
    <row r="156" spans="1:62" ht="13.5" customHeight="1" x14ac:dyDescent="0.2">
      <c r="A156" s="5"/>
      <c r="B156" s="8"/>
      <c r="C156" s="1" t="s">
        <v>10</v>
      </c>
      <c r="BC156" s="1">
        <v>0</v>
      </c>
      <c r="BD156" s="1">
        <v>2</v>
      </c>
      <c r="BE156" s="1">
        <v>2</v>
      </c>
      <c r="BF156" s="1">
        <v>5</v>
      </c>
      <c r="BG156" s="1">
        <v>1</v>
      </c>
      <c r="BH156" s="1">
        <v>4</v>
      </c>
      <c r="BI156" s="1">
        <v>4</v>
      </c>
      <c r="BJ156" s="6"/>
    </row>
    <row r="157" spans="1:62" ht="13.5" customHeight="1" x14ac:dyDescent="0.2">
      <c r="A157" s="5"/>
      <c r="C157" s="1" t="s">
        <v>0</v>
      </c>
      <c r="W157" s="1">
        <v>107</v>
      </c>
      <c r="X157" s="1">
        <v>43</v>
      </c>
      <c r="Y157" s="1">
        <v>36</v>
      </c>
      <c r="Z157" s="1">
        <v>52</v>
      </c>
      <c r="AA157" s="1">
        <v>56</v>
      </c>
      <c r="AB157" s="1">
        <v>62</v>
      </c>
      <c r="AC157" s="1">
        <v>53</v>
      </c>
      <c r="AD157" s="1">
        <v>82</v>
      </c>
      <c r="AE157" s="1">
        <v>60</v>
      </c>
      <c r="AF157" s="1">
        <v>55</v>
      </c>
      <c r="AG157" s="1">
        <v>47</v>
      </c>
      <c r="AH157" s="1">
        <v>53</v>
      </c>
      <c r="AI157" s="1">
        <v>74</v>
      </c>
      <c r="AJ157" s="1">
        <v>67</v>
      </c>
      <c r="AK157" s="1">
        <v>63</v>
      </c>
      <c r="AL157" s="1">
        <v>73</v>
      </c>
      <c r="AM157" s="1">
        <v>63</v>
      </c>
      <c r="AN157" s="1">
        <v>78</v>
      </c>
      <c r="AO157" s="1">
        <v>69</v>
      </c>
      <c r="AP157" s="1">
        <v>96</v>
      </c>
      <c r="AQ157" s="1">
        <v>79</v>
      </c>
      <c r="AR157" s="1">
        <v>71</v>
      </c>
      <c r="AS157" s="1">
        <v>81</v>
      </c>
      <c r="AT157" s="1">
        <v>85</v>
      </c>
      <c r="AU157" s="1">
        <v>73</v>
      </c>
      <c r="AV157" s="1">
        <v>109</v>
      </c>
      <c r="AW157" s="1">
        <v>121</v>
      </c>
      <c r="AX157" s="1">
        <v>113</v>
      </c>
      <c r="AY157" s="1">
        <v>106</v>
      </c>
      <c r="AZ157" s="1">
        <v>113</v>
      </c>
      <c r="BA157" s="1">
        <v>114</v>
      </c>
      <c r="BB157" s="1">
        <v>144</v>
      </c>
      <c r="BC157" s="1">
        <v>150</v>
      </c>
      <c r="BD157" s="1">
        <v>147</v>
      </c>
      <c r="BE157" s="1">
        <v>118</v>
      </c>
      <c r="BF157" s="1">
        <v>146</v>
      </c>
      <c r="BG157" s="1">
        <v>159</v>
      </c>
      <c r="BH157" s="1">
        <v>163</v>
      </c>
      <c r="BI157" s="1">
        <v>160</v>
      </c>
      <c r="BJ157" s="6"/>
    </row>
    <row r="158" spans="1:62" ht="13.5" customHeight="1" x14ac:dyDescent="0.2">
      <c r="A158" s="5"/>
      <c r="C158" s="1" t="s">
        <v>9</v>
      </c>
      <c r="AU158" s="1">
        <v>0</v>
      </c>
      <c r="AV158" s="1">
        <v>0</v>
      </c>
      <c r="AW158" s="1">
        <v>0</v>
      </c>
      <c r="AX158" s="1">
        <v>1</v>
      </c>
      <c r="AY158" s="1">
        <v>2</v>
      </c>
      <c r="AZ158" s="1">
        <v>3</v>
      </c>
      <c r="BA158" s="1">
        <v>1</v>
      </c>
      <c r="BB158" s="1">
        <v>1</v>
      </c>
      <c r="BC158" s="1">
        <v>2</v>
      </c>
      <c r="BD158" s="1">
        <v>1</v>
      </c>
      <c r="BE158" s="1">
        <v>1</v>
      </c>
      <c r="BF158" s="1">
        <v>1</v>
      </c>
      <c r="BG158" s="1">
        <v>0</v>
      </c>
      <c r="BH158" s="1">
        <v>1</v>
      </c>
      <c r="BI158" s="1">
        <v>1</v>
      </c>
      <c r="BJ158" s="6"/>
    </row>
    <row r="159" spans="1:62" ht="13.5" customHeight="1" x14ac:dyDescent="0.2">
      <c r="A159" s="5"/>
      <c r="C159" s="1" t="s">
        <v>5</v>
      </c>
      <c r="W159" s="1">
        <v>11</v>
      </c>
      <c r="X159" s="1">
        <v>17</v>
      </c>
      <c r="Y159" s="1">
        <v>11</v>
      </c>
      <c r="Z159" s="1">
        <v>17</v>
      </c>
      <c r="AA159" s="1">
        <v>14</v>
      </c>
      <c r="AB159" s="1">
        <v>18</v>
      </c>
      <c r="AC159" s="1">
        <v>21</v>
      </c>
      <c r="AD159" s="1">
        <v>17</v>
      </c>
      <c r="AE159" s="1">
        <v>20</v>
      </c>
      <c r="AF159" s="1">
        <v>19</v>
      </c>
      <c r="AG159" s="1">
        <v>18</v>
      </c>
      <c r="AH159" s="1">
        <v>10</v>
      </c>
      <c r="AI159" s="1">
        <v>12</v>
      </c>
      <c r="AJ159" s="1">
        <v>21</v>
      </c>
      <c r="AK159" s="1">
        <v>13</v>
      </c>
      <c r="AL159" s="1">
        <v>15</v>
      </c>
      <c r="AM159" s="1">
        <v>17</v>
      </c>
      <c r="AN159" s="1">
        <v>13</v>
      </c>
      <c r="AO159" s="1">
        <v>17</v>
      </c>
      <c r="AP159" s="1">
        <v>12</v>
      </c>
      <c r="AQ159" s="1">
        <v>16</v>
      </c>
      <c r="AR159" s="1">
        <v>22</v>
      </c>
      <c r="AS159" s="1">
        <v>17</v>
      </c>
      <c r="AT159" s="1">
        <v>15</v>
      </c>
      <c r="AU159" s="1">
        <v>20</v>
      </c>
      <c r="AV159" s="1">
        <v>28</v>
      </c>
      <c r="AW159" s="1">
        <v>27</v>
      </c>
      <c r="AX159" s="1">
        <v>37</v>
      </c>
      <c r="AY159" s="1">
        <v>23</v>
      </c>
      <c r="AZ159" s="1">
        <v>32</v>
      </c>
      <c r="BA159" s="1">
        <v>29</v>
      </c>
      <c r="BB159" s="1">
        <v>33</v>
      </c>
      <c r="BC159" s="1">
        <v>30</v>
      </c>
      <c r="BD159" s="1">
        <v>27</v>
      </c>
      <c r="BE159" s="1">
        <v>14</v>
      </c>
      <c r="BF159" s="1">
        <v>22</v>
      </c>
      <c r="BG159" s="1">
        <v>30</v>
      </c>
      <c r="BH159" s="1">
        <v>33</v>
      </c>
      <c r="BI159" s="1">
        <v>29</v>
      </c>
      <c r="BJ159" s="6"/>
    </row>
    <row r="160" spans="1:62" ht="13.5" customHeight="1" x14ac:dyDescent="0.2">
      <c r="A160" s="5"/>
      <c r="C160" s="1" t="s">
        <v>7</v>
      </c>
      <c r="W160" s="1">
        <v>0</v>
      </c>
      <c r="X160" s="1">
        <v>2</v>
      </c>
      <c r="Y160" s="1">
        <v>2</v>
      </c>
      <c r="Z160" s="1">
        <v>5</v>
      </c>
      <c r="AA160" s="1">
        <v>2</v>
      </c>
      <c r="AB160" s="1">
        <v>3</v>
      </c>
      <c r="AC160" s="1">
        <v>1</v>
      </c>
      <c r="AD160" s="1">
        <v>1</v>
      </c>
      <c r="AE160" s="1">
        <v>0</v>
      </c>
      <c r="AF160" s="1">
        <v>2</v>
      </c>
      <c r="AG160" s="1">
        <v>5</v>
      </c>
      <c r="AH160" s="1">
        <v>5</v>
      </c>
      <c r="AI160" s="1">
        <v>0</v>
      </c>
      <c r="AJ160" s="1">
        <v>1</v>
      </c>
      <c r="AK160" s="1">
        <v>2</v>
      </c>
      <c r="AL160" s="1">
        <v>1</v>
      </c>
      <c r="AM160" s="1">
        <v>2</v>
      </c>
      <c r="AN160" s="1">
        <v>2</v>
      </c>
      <c r="AO160" s="1">
        <v>3</v>
      </c>
      <c r="AP160" s="1">
        <v>2</v>
      </c>
      <c r="AQ160" s="1">
        <v>4</v>
      </c>
      <c r="AR160" s="1">
        <v>0</v>
      </c>
      <c r="AS160" s="1">
        <v>2</v>
      </c>
      <c r="AT160" s="1">
        <v>3</v>
      </c>
      <c r="AU160" s="1">
        <v>3</v>
      </c>
      <c r="AV160" s="1">
        <v>4</v>
      </c>
      <c r="AW160" s="1">
        <v>3</v>
      </c>
      <c r="AX160" s="1">
        <v>4</v>
      </c>
      <c r="AY160" s="1">
        <v>5</v>
      </c>
      <c r="AZ160" s="1">
        <v>1</v>
      </c>
      <c r="BA160" s="1">
        <v>3</v>
      </c>
      <c r="BB160" s="1">
        <v>3</v>
      </c>
      <c r="BC160" s="1">
        <v>8</v>
      </c>
      <c r="BD160" s="1">
        <v>4</v>
      </c>
      <c r="BE160" s="1">
        <v>2</v>
      </c>
      <c r="BF160" s="1">
        <v>4</v>
      </c>
      <c r="BG160" s="1">
        <v>5</v>
      </c>
      <c r="BH160" s="1">
        <v>8</v>
      </c>
      <c r="BI160" s="1">
        <v>13</v>
      </c>
      <c r="BJ160" s="6"/>
    </row>
    <row r="161" spans="1:62" ht="13.5" customHeight="1" x14ac:dyDescent="0.2">
      <c r="A161" s="5"/>
      <c r="W161" s="9">
        <f t="shared" ref="W161:AA161" si="161">SUM(W157:W160)</f>
        <v>118</v>
      </c>
      <c r="X161" s="9">
        <f t="shared" si="161"/>
        <v>62</v>
      </c>
      <c r="Y161" s="9">
        <f t="shared" si="161"/>
        <v>49</v>
      </c>
      <c r="Z161" s="9">
        <f t="shared" si="161"/>
        <v>74</v>
      </c>
      <c r="AA161" s="9">
        <f t="shared" si="161"/>
        <v>72</v>
      </c>
      <c r="AB161" s="9">
        <f t="shared" ref="AB161:AD161" si="162">SUM(AB157:AB160)</f>
        <v>83</v>
      </c>
      <c r="AC161" s="9">
        <f t="shared" si="162"/>
        <v>75</v>
      </c>
      <c r="AD161" s="9">
        <f t="shared" si="162"/>
        <v>100</v>
      </c>
      <c r="AE161" s="9">
        <f t="shared" ref="AE161:AG161" si="163">SUM(AE157:AE160)</f>
        <v>80</v>
      </c>
      <c r="AF161" s="9">
        <f t="shared" si="163"/>
        <v>76</v>
      </c>
      <c r="AG161" s="9">
        <f t="shared" si="163"/>
        <v>70</v>
      </c>
      <c r="AH161" s="9">
        <f t="shared" ref="AH161:AJ161" si="164">SUM(AH157:AH160)</f>
        <v>68</v>
      </c>
      <c r="AI161" s="9">
        <f t="shared" si="164"/>
        <v>86</v>
      </c>
      <c r="AJ161" s="9">
        <f t="shared" si="164"/>
        <v>89</v>
      </c>
      <c r="AK161" s="9">
        <f>SUM(AK157:AK160)</f>
        <v>78</v>
      </c>
      <c r="AL161" s="9">
        <f t="shared" ref="AL161:AV161" si="165">SUM(AL157:AL160)</f>
        <v>89</v>
      </c>
      <c r="AM161" s="9">
        <f t="shared" si="165"/>
        <v>82</v>
      </c>
      <c r="AN161" s="9">
        <f t="shared" si="165"/>
        <v>93</v>
      </c>
      <c r="AO161" s="9">
        <f t="shared" si="165"/>
        <v>89</v>
      </c>
      <c r="AP161" s="9">
        <f t="shared" si="165"/>
        <v>110</v>
      </c>
      <c r="AQ161" s="9">
        <f t="shared" si="165"/>
        <v>99</v>
      </c>
      <c r="AR161" s="9">
        <f t="shared" si="165"/>
        <v>93</v>
      </c>
      <c r="AS161" s="9">
        <f t="shared" si="165"/>
        <v>100</v>
      </c>
      <c r="AT161" s="9">
        <f t="shared" si="165"/>
        <v>103</v>
      </c>
      <c r="AU161" s="9">
        <f t="shared" si="165"/>
        <v>96</v>
      </c>
      <c r="AV161" s="9">
        <f t="shared" si="165"/>
        <v>141</v>
      </c>
      <c r="AW161" s="9">
        <f t="shared" ref="AW161:BB161" si="166">SUM(AW157:AW160)</f>
        <v>151</v>
      </c>
      <c r="AX161" s="9">
        <f t="shared" si="166"/>
        <v>155</v>
      </c>
      <c r="AY161" s="9">
        <f t="shared" si="166"/>
        <v>136</v>
      </c>
      <c r="AZ161" s="9">
        <f t="shared" si="166"/>
        <v>149</v>
      </c>
      <c r="BA161" s="9">
        <f t="shared" si="166"/>
        <v>147</v>
      </c>
      <c r="BB161" s="9">
        <f t="shared" si="166"/>
        <v>181</v>
      </c>
      <c r="BC161" s="9">
        <f t="shared" ref="BC161:BH161" si="167">SUM(BC156:BC160)</f>
        <v>190</v>
      </c>
      <c r="BD161" s="9">
        <f t="shared" si="167"/>
        <v>181</v>
      </c>
      <c r="BE161" s="9">
        <f t="shared" si="167"/>
        <v>137</v>
      </c>
      <c r="BF161" s="9">
        <f t="shared" si="167"/>
        <v>178</v>
      </c>
      <c r="BG161" s="9">
        <f t="shared" si="167"/>
        <v>195</v>
      </c>
      <c r="BH161" s="9">
        <f t="shared" si="167"/>
        <v>209</v>
      </c>
      <c r="BI161" s="9">
        <f t="shared" ref="BI161" si="168">SUM(BI156:BI160)</f>
        <v>207</v>
      </c>
      <c r="BJ161" s="6"/>
    </row>
    <row r="162" spans="1:62" ht="13.5" customHeight="1" x14ac:dyDescent="0.2">
      <c r="A162" s="5"/>
      <c r="B162" s="8" t="s">
        <v>75</v>
      </c>
      <c r="BJ162" s="6"/>
    </row>
    <row r="163" spans="1:62" ht="13.5" customHeight="1" x14ac:dyDescent="0.2">
      <c r="A163" s="5"/>
      <c r="B163" s="8"/>
      <c r="C163" s="1" t="s">
        <v>10</v>
      </c>
      <c r="BF163" s="1">
        <v>0</v>
      </c>
      <c r="BG163" s="1">
        <v>2</v>
      </c>
      <c r="BH163" s="1">
        <v>4</v>
      </c>
      <c r="BI163" s="1">
        <v>2</v>
      </c>
      <c r="BJ163" s="6"/>
    </row>
    <row r="164" spans="1:62" ht="13.5" customHeight="1" x14ac:dyDescent="0.2">
      <c r="A164" s="5"/>
      <c r="C164" s="1" t="s">
        <v>0</v>
      </c>
      <c r="W164" s="1">
        <f>100+124</f>
        <v>224</v>
      </c>
      <c r="X164" s="1">
        <f>83+145</f>
        <v>228</v>
      </c>
      <c r="Y164" s="1">
        <f>102+124</f>
        <v>226</v>
      </c>
      <c r="Z164" s="1">
        <f>74+126</f>
        <v>200</v>
      </c>
      <c r="AA164" s="1">
        <f>87+103</f>
        <v>190</v>
      </c>
      <c r="AB164" s="1">
        <v>212</v>
      </c>
      <c r="AC164" s="1">
        <v>227</v>
      </c>
      <c r="AD164" s="1">
        <v>275</v>
      </c>
      <c r="AE164" s="1">
        <v>274</v>
      </c>
      <c r="AF164" s="1">
        <v>241</v>
      </c>
      <c r="AG164" s="1">
        <v>276</v>
      </c>
      <c r="AH164" s="1">
        <v>252</v>
      </c>
      <c r="AI164" s="1">
        <v>277</v>
      </c>
      <c r="AJ164" s="1">
        <v>237</v>
      </c>
      <c r="AK164" s="1">
        <v>274</v>
      </c>
      <c r="AL164" s="1">
        <v>262</v>
      </c>
      <c r="AM164" s="1">
        <v>242</v>
      </c>
      <c r="AN164" s="1">
        <v>230</v>
      </c>
      <c r="AO164" s="1">
        <v>278</v>
      </c>
      <c r="AP164" s="1">
        <v>279</v>
      </c>
      <c r="AQ164" s="1">
        <v>339</v>
      </c>
      <c r="AR164" s="1">
        <v>340</v>
      </c>
      <c r="AS164" s="1">
        <v>345</v>
      </c>
      <c r="AT164" s="1">
        <v>366</v>
      </c>
      <c r="AU164" s="1">
        <v>435</v>
      </c>
      <c r="AV164" s="1">
        <v>556</v>
      </c>
      <c r="AW164" s="1">
        <v>637</v>
      </c>
      <c r="AX164" s="1">
        <v>766</v>
      </c>
      <c r="AY164" s="1">
        <v>832</v>
      </c>
      <c r="AZ164" s="1">
        <v>900</v>
      </c>
      <c r="BA164" s="1">
        <v>933</v>
      </c>
      <c r="BB164" s="1">
        <v>916</v>
      </c>
      <c r="BC164" s="1">
        <v>992</v>
      </c>
      <c r="BD164" s="1">
        <v>834</v>
      </c>
      <c r="BE164" s="1">
        <v>824</v>
      </c>
      <c r="BF164" s="1">
        <v>907</v>
      </c>
      <c r="BG164" s="1">
        <v>998</v>
      </c>
      <c r="BH164" s="1">
        <v>963</v>
      </c>
      <c r="BI164" s="1">
        <v>1014</v>
      </c>
      <c r="BJ164" s="6"/>
    </row>
    <row r="165" spans="1:62" ht="13.5" customHeight="1" x14ac:dyDescent="0.2">
      <c r="A165" s="5"/>
      <c r="C165" s="1" t="s">
        <v>9</v>
      </c>
      <c r="AS165" s="1">
        <v>13</v>
      </c>
      <c r="AT165" s="1">
        <v>40</v>
      </c>
      <c r="AU165" s="1">
        <v>44</v>
      </c>
      <c r="AV165" s="1">
        <v>58</v>
      </c>
      <c r="AW165" s="1">
        <v>67</v>
      </c>
      <c r="AX165" s="1">
        <v>87</v>
      </c>
      <c r="AY165" s="1">
        <v>66</v>
      </c>
      <c r="AZ165" s="1">
        <v>70</v>
      </c>
      <c r="BA165" s="1">
        <v>71</v>
      </c>
      <c r="BB165" s="1">
        <v>69</v>
      </c>
      <c r="BC165" s="1">
        <v>67</v>
      </c>
      <c r="BD165" s="1">
        <v>44</v>
      </c>
      <c r="BE165" s="1">
        <v>61</v>
      </c>
      <c r="BF165" s="1">
        <v>61</v>
      </c>
      <c r="BG165" s="1">
        <v>50</v>
      </c>
      <c r="BH165" s="1">
        <v>68</v>
      </c>
      <c r="BI165" s="1">
        <v>55</v>
      </c>
      <c r="BJ165" s="6"/>
    </row>
    <row r="166" spans="1:62" ht="13.5" customHeight="1" x14ac:dyDescent="0.2">
      <c r="A166" s="5"/>
      <c r="C166" s="1" t="s">
        <v>5</v>
      </c>
      <c r="W166" s="1">
        <v>58</v>
      </c>
      <c r="X166" s="1">
        <v>71</v>
      </c>
      <c r="Y166" s="1">
        <v>79</v>
      </c>
      <c r="Z166" s="1">
        <v>68</v>
      </c>
      <c r="AA166" s="1">
        <v>57</v>
      </c>
      <c r="AB166" s="1">
        <v>81</v>
      </c>
      <c r="AC166" s="1">
        <v>98</v>
      </c>
      <c r="AD166" s="1">
        <v>95</v>
      </c>
      <c r="AE166" s="1">
        <v>105</v>
      </c>
      <c r="AF166" s="1">
        <v>112</v>
      </c>
      <c r="AG166" s="1">
        <v>97</v>
      </c>
      <c r="AH166" s="1">
        <v>90</v>
      </c>
      <c r="AI166" s="1">
        <v>88</v>
      </c>
      <c r="AJ166" s="1">
        <v>77</v>
      </c>
      <c r="AK166" s="1">
        <v>135</v>
      </c>
      <c r="AL166" s="1">
        <v>117</v>
      </c>
      <c r="AM166" s="1">
        <v>114</v>
      </c>
      <c r="AN166" s="1">
        <v>98</v>
      </c>
      <c r="AO166" s="1">
        <v>141</v>
      </c>
      <c r="AP166" s="1">
        <v>137</v>
      </c>
      <c r="AQ166" s="1">
        <v>132</v>
      </c>
      <c r="AR166" s="1">
        <v>189</v>
      </c>
      <c r="AS166" s="1">
        <v>200</v>
      </c>
      <c r="AT166" s="1">
        <v>189</v>
      </c>
      <c r="AU166" s="1">
        <v>189</v>
      </c>
      <c r="AV166" s="1">
        <v>211</v>
      </c>
      <c r="AW166" s="1">
        <v>193</v>
      </c>
      <c r="AX166" s="1">
        <v>228</v>
      </c>
      <c r="AY166" s="1">
        <v>191</v>
      </c>
      <c r="AZ166" s="1">
        <v>223</v>
      </c>
      <c r="BA166" s="1">
        <v>230</v>
      </c>
      <c r="BB166" s="1">
        <v>228</v>
      </c>
      <c r="BC166" s="1">
        <v>207</v>
      </c>
      <c r="BD166" s="1">
        <v>172</v>
      </c>
      <c r="BE166" s="1">
        <v>268</v>
      </c>
      <c r="BF166" s="1">
        <v>301</v>
      </c>
      <c r="BG166" s="1">
        <v>338</v>
      </c>
      <c r="BH166" s="1">
        <v>324</v>
      </c>
      <c r="BI166" s="1">
        <v>295</v>
      </c>
      <c r="BJ166" s="6"/>
    </row>
    <row r="167" spans="1:62" ht="13.5" customHeight="1" x14ac:dyDescent="0.2">
      <c r="A167" s="5"/>
      <c r="C167" s="1" t="s">
        <v>7</v>
      </c>
      <c r="W167" s="1">
        <v>9</v>
      </c>
      <c r="X167" s="1">
        <v>9</v>
      </c>
      <c r="Y167" s="1">
        <v>12</v>
      </c>
      <c r="Z167" s="1">
        <v>12</v>
      </c>
      <c r="AA167" s="1">
        <v>6</v>
      </c>
      <c r="AB167" s="1">
        <v>10</v>
      </c>
      <c r="AC167" s="1">
        <v>11</v>
      </c>
      <c r="AD167" s="1">
        <v>9</v>
      </c>
      <c r="AE167" s="1">
        <v>7</v>
      </c>
      <c r="AF167" s="1">
        <v>5</v>
      </c>
      <c r="AG167" s="1">
        <v>12</v>
      </c>
      <c r="AH167" s="1">
        <v>9</v>
      </c>
      <c r="AI167" s="1">
        <v>15</v>
      </c>
      <c r="AJ167" s="1">
        <v>11</v>
      </c>
      <c r="AK167" s="1">
        <v>22</v>
      </c>
      <c r="AL167" s="1">
        <v>16</v>
      </c>
      <c r="AM167" s="1">
        <v>4</v>
      </c>
      <c r="AN167" s="1">
        <v>4</v>
      </c>
      <c r="AO167" s="1">
        <v>3</v>
      </c>
      <c r="AP167" s="1">
        <v>7</v>
      </c>
      <c r="AQ167" s="1">
        <v>7</v>
      </c>
      <c r="AR167" s="1">
        <v>7</v>
      </c>
      <c r="AS167" s="1">
        <v>8</v>
      </c>
      <c r="AT167" s="1">
        <v>42</v>
      </c>
      <c r="AU167" s="1">
        <v>56</v>
      </c>
      <c r="AV167" s="1">
        <v>53</v>
      </c>
      <c r="AW167" s="1">
        <v>59</v>
      </c>
      <c r="AX167" s="1">
        <v>83</v>
      </c>
      <c r="AY167" s="1">
        <v>82</v>
      </c>
      <c r="AZ167" s="1">
        <v>93</v>
      </c>
      <c r="BA167" s="1">
        <v>130</v>
      </c>
      <c r="BB167" s="1">
        <v>119</v>
      </c>
      <c r="BC167" s="1">
        <v>69</v>
      </c>
      <c r="BD167" s="1">
        <v>56</v>
      </c>
      <c r="BE167" s="1">
        <v>61</v>
      </c>
      <c r="BF167" s="1">
        <v>16</v>
      </c>
      <c r="BG167" s="1">
        <v>9</v>
      </c>
      <c r="BH167" s="1">
        <v>12</v>
      </c>
      <c r="BI167" s="1">
        <v>23</v>
      </c>
      <c r="BJ167" s="6"/>
    </row>
    <row r="168" spans="1:62" ht="13.5" customHeight="1" x14ac:dyDescent="0.2">
      <c r="A168" s="5"/>
      <c r="C168" s="1" t="s">
        <v>32</v>
      </c>
      <c r="W168" s="1">
        <v>187</v>
      </c>
      <c r="X168" s="1">
        <v>170</v>
      </c>
      <c r="Y168" s="1">
        <v>180</v>
      </c>
      <c r="Z168" s="1">
        <v>153</v>
      </c>
      <c r="AA168" s="1">
        <v>176</v>
      </c>
      <c r="AB168" s="1">
        <v>166</v>
      </c>
      <c r="AC168" s="1">
        <v>157</v>
      </c>
      <c r="AD168" s="1">
        <v>162</v>
      </c>
      <c r="AE168" s="1">
        <v>181</v>
      </c>
      <c r="AF168" s="1">
        <v>158</v>
      </c>
      <c r="AG168" s="1">
        <v>157</v>
      </c>
      <c r="AH168" s="1">
        <v>161</v>
      </c>
      <c r="AI168" s="1">
        <v>145</v>
      </c>
      <c r="AJ168" s="1">
        <v>148</v>
      </c>
      <c r="AK168" s="1">
        <v>158</v>
      </c>
      <c r="AL168" s="1">
        <v>152</v>
      </c>
      <c r="AM168" s="1">
        <v>153</v>
      </c>
      <c r="AN168" s="1">
        <v>156</v>
      </c>
      <c r="AO168" s="1">
        <v>150</v>
      </c>
      <c r="AP168" s="1">
        <v>153</v>
      </c>
      <c r="AQ168" s="1">
        <v>146</v>
      </c>
      <c r="AR168" s="1">
        <v>155</v>
      </c>
      <c r="AS168" s="1">
        <v>155</v>
      </c>
      <c r="AT168" s="1">
        <v>163</v>
      </c>
      <c r="AU168" s="1">
        <v>162</v>
      </c>
      <c r="AV168" s="1">
        <v>157</v>
      </c>
      <c r="AW168" s="1">
        <v>199</v>
      </c>
      <c r="AX168" s="1">
        <v>207</v>
      </c>
      <c r="AY168" s="1">
        <v>214</v>
      </c>
      <c r="AZ168" s="1">
        <v>194</v>
      </c>
      <c r="BA168" s="1">
        <v>212</v>
      </c>
      <c r="BB168" s="1">
        <v>208</v>
      </c>
      <c r="BC168" s="1">
        <v>264</v>
      </c>
      <c r="BD168" s="1">
        <v>178</v>
      </c>
      <c r="BE168" s="1">
        <v>229</v>
      </c>
      <c r="BF168" s="1">
        <v>254</v>
      </c>
      <c r="BG168" s="1">
        <v>216</v>
      </c>
      <c r="BH168" s="1">
        <v>219</v>
      </c>
      <c r="BI168" s="1">
        <v>292</v>
      </c>
      <c r="BJ168" s="6"/>
    </row>
    <row r="169" spans="1:62" ht="13.5" customHeight="1" x14ac:dyDescent="0.2">
      <c r="A169" s="5"/>
      <c r="W169" s="9">
        <f>SUM(W164:W168)</f>
        <v>478</v>
      </c>
      <c r="X169" s="9">
        <f t="shared" ref="X169:AA169" si="169">SUM(X164:X168)</f>
        <v>478</v>
      </c>
      <c r="Y169" s="9">
        <f t="shared" si="169"/>
        <v>497</v>
      </c>
      <c r="Z169" s="9">
        <f t="shared" si="169"/>
        <v>433</v>
      </c>
      <c r="AA169" s="9">
        <f t="shared" si="169"/>
        <v>429</v>
      </c>
      <c r="AB169" s="9">
        <f>SUM(AB164:AB168)</f>
        <v>469</v>
      </c>
      <c r="AC169" s="9">
        <f t="shared" ref="AC169:AD169" si="170">SUM(AC164:AC168)</f>
        <v>493</v>
      </c>
      <c r="AD169" s="9">
        <f t="shared" si="170"/>
        <v>541</v>
      </c>
      <c r="AE169" s="9">
        <f t="shared" ref="AE169:AG169" si="171">SUM(AE164:AE168)</f>
        <v>567</v>
      </c>
      <c r="AF169" s="9">
        <f t="shared" si="171"/>
        <v>516</v>
      </c>
      <c r="AG169" s="9">
        <f t="shared" si="171"/>
        <v>542</v>
      </c>
      <c r="AH169" s="9">
        <f t="shared" ref="AH169:AJ169" si="172">SUM(AH164:AH168)</f>
        <v>512</v>
      </c>
      <c r="AI169" s="9">
        <f t="shared" si="172"/>
        <v>525</v>
      </c>
      <c r="AJ169" s="9">
        <f t="shared" si="172"/>
        <v>473</v>
      </c>
      <c r="AK169" s="9">
        <f t="shared" ref="AK169:AV169" si="173">SUM(AK164:AK168)</f>
        <v>589</v>
      </c>
      <c r="AL169" s="9">
        <f t="shared" si="173"/>
        <v>547</v>
      </c>
      <c r="AM169" s="9">
        <f t="shared" si="173"/>
        <v>513</v>
      </c>
      <c r="AN169" s="9">
        <f t="shared" si="173"/>
        <v>488</v>
      </c>
      <c r="AO169" s="9">
        <f t="shared" si="173"/>
        <v>572</v>
      </c>
      <c r="AP169" s="9">
        <f t="shared" si="173"/>
        <v>576</v>
      </c>
      <c r="AQ169" s="9">
        <f t="shared" si="173"/>
        <v>624</v>
      </c>
      <c r="AR169" s="9">
        <f t="shared" si="173"/>
        <v>691</v>
      </c>
      <c r="AS169" s="9">
        <f t="shared" si="173"/>
        <v>721</v>
      </c>
      <c r="AT169" s="9">
        <f t="shared" si="173"/>
        <v>800</v>
      </c>
      <c r="AU169" s="9">
        <f t="shared" si="173"/>
        <v>886</v>
      </c>
      <c r="AV169" s="9">
        <f t="shared" si="173"/>
        <v>1035</v>
      </c>
      <c r="AW169" s="9">
        <f t="shared" ref="AW169:BB169" si="174">SUM(AW164:AW168)</f>
        <v>1155</v>
      </c>
      <c r="AX169" s="9">
        <f t="shared" si="174"/>
        <v>1371</v>
      </c>
      <c r="AY169" s="9">
        <f t="shared" si="174"/>
        <v>1385</v>
      </c>
      <c r="AZ169" s="9">
        <f t="shared" si="174"/>
        <v>1480</v>
      </c>
      <c r="BA169" s="9">
        <f t="shared" si="174"/>
        <v>1576</v>
      </c>
      <c r="BB169" s="9">
        <f t="shared" si="174"/>
        <v>1540</v>
      </c>
      <c r="BC169" s="9">
        <f t="shared" ref="BC169:BD169" si="175">SUM(BC164:BC168)</f>
        <v>1599</v>
      </c>
      <c r="BD169" s="9">
        <f t="shared" si="175"/>
        <v>1284</v>
      </c>
      <c r="BE169" s="9">
        <f t="shared" ref="BE169" si="176">SUM(BE164:BE168)</f>
        <v>1443</v>
      </c>
      <c r="BF169" s="9">
        <f>SUM(BF163:BF168)</f>
        <v>1539</v>
      </c>
      <c r="BG169" s="9">
        <f>SUM(BG163:BG168)</f>
        <v>1613</v>
      </c>
      <c r="BH169" s="9">
        <f>SUM(BH163:BH168)</f>
        <v>1590</v>
      </c>
      <c r="BI169" s="9">
        <f>SUM(BI163:BI168)</f>
        <v>1681</v>
      </c>
      <c r="BJ169" s="6"/>
    </row>
    <row r="170" spans="1:62" ht="13.5" customHeight="1" x14ac:dyDescent="0.2">
      <c r="A170" s="5"/>
      <c r="B170" s="8" t="s">
        <v>74</v>
      </c>
      <c r="BJ170" s="6"/>
    </row>
    <row r="171" spans="1:62" ht="13.5" customHeight="1" x14ac:dyDescent="0.2">
      <c r="A171" s="5"/>
      <c r="B171" s="8"/>
      <c r="C171" s="1" t="s">
        <v>10</v>
      </c>
      <c r="BC171" s="1">
        <v>120</v>
      </c>
      <c r="BD171" s="1">
        <v>109</v>
      </c>
      <c r="BE171" s="1">
        <v>121</v>
      </c>
      <c r="BF171" s="1">
        <v>213</v>
      </c>
      <c r="BG171" s="1">
        <v>325</v>
      </c>
      <c r="BH171" s="1">
        <v>390</v>
      </c>
      <c r="BI171" s="1">
        <v>367</v>
      </c>
      <c r="BJ171" s="6"/>
    </row>
    <row r="172" spans="1:62" ht="13.5" customHeight="1" x14ac:dyDescent="0.2">
      <c r="A172" s="5"/>
      <c r="C172" s="1" t="s">
        <v>0</v>
      </c>
      <c r="W172" s="1">
        <v>553</v>
      </c>
      <c r="X172" s="1">
        <v>564</v>
      </c>
      <c r="Y172" s="1">
        <v>565</v>
      </c>
      <c r="Z172" s="1">
        <v>620</v>
      </c>
      <c r="AA172" s="1">
        <v>667</v>
      </c>
      <c r="AB172" s="1">
        <v>739</v>
      </c>
      <c r="AC172" s="1">
        <v>731</v>
      </c>
      <c r="AD172" s="1">
        <v>655</v>
      </c>
      <c r="AE172" s="1">
        <v>505</v>
      </c>
      <c r="AF172" s="1">
        <v>423</v>
      </c>
      <c r="AG172" s="1">
        <v>417</v>
      </c>
      <c r="AH172" s="1">
        <v>461</v>
      </c>
      <c r="AI172" s="1">
        <v>513</v>
      </c>
      <c r="AJ172" s="1">
        <v>535</v>
      </c>
      <c r="AK172" s="1">
        <v>543</v>
      </c>
      <c r="AL172" s="1">
        <v>582</v>
      </c>
      <c r="AM172" s="1">
        <v>577</v>
      </c>
      <c r="AN172" s="1">
        <v>701</v>
      </c>
      <c r="AO172" s="1">
        <v>767</v>
      </c>
      <c r="AP172" s="1">
        <v>861</v>
      </c>
      <c r="AQ172" s="1">
        <v>878</v>
      </c>
      <c r="AR172" s="1">
        <v>895</v>
      </c>
      <c r="AS172" s="1">
        <v>899</v>
      </c>
      <c r="AT172" s="1">
        <v>999</v>
      </c>
      <c r="AU172" s="1">
        <v>929</v>
      </c>
      <c r="AV172" s="1">
        <v>921</v>
      </c>
      <c r="AW172" s="1">
        <f>654+132+122</f>
        <v>908</v>
      </c>
      <c r="AX172" s="1">
        <v>884</v>
      </c>
      <c r="AY172" s="1">
        <v>901</v>
      </c>
      <c r="AZ172" s="1">
        <v>964</v>
      </c>
      <c r="BA172" s="1">
        <v>1088</v>
      </c>
      <c r="BB172" s="1">
        <v>1170</v>
      </c>
      <c r="BC172" s="1">
        <v>1030</v>
      </c>
      <c r="BD172" s="1">
        <v>1031</v>
      </c>
      <c r="BE172" s="1">
        <v>999</v>
      </c>
      <c r="BF172" s="1">
        <v>911</v>
      </c>
      <c r="BG172" s="1">
        <v>1073</v>
      </c>
      <c r="BH172" s="1">
        <v>1160</v>
      </c>
      <c r="BI172" s="1">
        <v>1212</v>
      </c>
      <c r="BJ172" s="6"/>
    </row>
    <row r="173" spans="1:62" ht="13.5" customHeight="1" x14ac:dyDescent="0.2">
      <c r="A173" s="5"/>
      <c r="C173" s="1" t="s">
        <v>9</v>
      </c>
      <c r="AL173" s="1">
        <v>36</v>
      </c>
      <c r="AM173" s="1">
        <v>60</v>
      </c>
      <c r="AN173" s="1">
        <v>68</v>
      </c>
      <c r="AO173" s="1">
        <v>56</v>
      </c>
      <c r="AP173" s="1">
        <v>54</v>
      </c>
      <c r="AQ173" s="1">
        <v>52</v>
      </c>
      <c r="AR173" s="1">
        <v>31</v>
      </c>
      <c r="AS173" s="1">
        <v>21</v>
      </c>
      <c r="AT173" s="1">
        <v>28</v>
      </c>
      <c r="AU173" s="1">
        <v>45</v>
      </c>
      <c r="AV173" s="1">
        <v>44</v>
      </c>
      <c r="AW173" s="1">
        <v>34</v>
      </c>
      <c r="AX173" s="1">
        <v>28</v>
      </c>
      <c r="AY173" s="1">
        <v>29</v>
      </c>
      <c r="AZ173" s="1">
        <v>36</v>
      </c>
      <c r="BA173" s="1">
        <v>60</v>
      </c>
      <c r="BB173" s="1">
        <v>130</v>
      </c>
      <c r="BC173" s="1">
        <v>164</v>
      </c>
      <c r="BD173" s="1">
        <v>169</v>
      </c>
      <c r="BE173" s="1">
        <v>161</v>
      </c>
      <c r="BF173" s="1">
        <v>188</v>
      </c>
      <c r="BG173" s="1">
        <v>248</v>
      </c>
      <c r="BH173" s="1">
        <v>226</v>
      </c>
      <c r="BI173" s="1">
        <v>266</v>
      </c>
      <c r="BJ173" s="6"/>
    </row>
    <row r="174" spans="1:62" ht="13.5" customHeight="1" x14ac:dyDescent="0.2">
      <c r="A174" s="5"/>
      <c r="C174" s="1" t="s">
        <v>5</v>
      </c>
      <c r="W174" s="1">
        <v>130</v>
      </c>
      <c r="X174" s="1">
        <v>140</v>
      </c>
      <c r="Y174" s="1">
        <v>151</v>
      </c>
      <c r="Z174" s="1">
        <v>115</v>
      </c>
      <c r="AA174" s="1">
        <v>118</v>
      </c>
      <c r="AB174" s="1">
        <v>113</v>
      </c>
      <c r="AC174" s="1">
        <v>105</v>
      </c>
      <c r="AD174" s="1">
        <v>89</v>
      </c>
      <c r="AE174" s="1">
        <v>67</v>
      </c>
      <c r="AF174" s="1">
        <v>74</v>
      </c>
      <c r="AG174" s="1">
        <v>49</v>
      </c>
      <c r="AH174" s="1">
        <v>80</v>
      </c>
      <c r="AI174" s="1">
        <v>89</v>
      </c>
      <c r="AJ174" s="1">
        <v>137</v>
      </c>
      <c r="AK174" s="1">
        <v>133</v>
      </c>
      <c r="AL174" s="1">
        <v>144</v>
      </c>
      <c r="AM174" s="1">
        <v>151</v>
      </c>
      <c r="AN174" s="1">
        <v>190</v>
      </c>
      <c r="AO174" s="1">
        <v>173</v>
      </c>
      <c r="AP174" s="1">
        <v>197</v>
      </c>
      <c r="AQ174" s="1">
        <v>213</v>
      </c>
      <c r="AR174" s="1">
        <v>214</v>
      </c>
      <c r="AS174" s="1">
        <v>204</v>
      </c>
      <c r="AT174" s="1">
        <v>237</v>
      </c>
      <c r="AU174" s="1">
        <v>220</v>
      </c>
      <c r="AV174" s="1">
        <v>217</v>
      </c>
      <c r="AW174" s="1">
        <v>231</v>
      </c>
      <c r="AX174" s="1">
        <v>229</v>
      </c>
      <c r="AY174" s="1">
        <v>242</v>
      </c>
      <c r="AZ174" s="1">
        <v>222</v>
      </c>
      <c r="BA174" s="1">
        <v>241</v>
      </c>
      <c r="BB174" s="1">
        <v>223</v>
      </c>
      <c r="BC174" s="1">
        <v>235</v>
      </c>
      <c r="BD174" s="1">
        <v>249</v>
      </c>
      <c r="BE174" s="1">
        <v>265</v>
      </c>
      <c r="BF174" s="1">
        <v>236</v>
      </c>
      <c r="BG174" s="1">
        <v>258</v>
      </c>
      <c r="BH174" s="1">
        <v>253</v>
      </c>
      <c r="BI174" s="1">
        <v>300</v>
      </c>
      <c r="BJ174" s="6"/>
    </row>
    <row r="175" spans="1:62" ht="13.5" customHeight="1" x14ac:dyDescent="0.2">
      <c r="A175" s="5"/>
      <c r="C175" s="1" t="s">
        <v>7</v>
      </c>
      <c r="W175" s="1">
        <v>4</v>
      </c>
      <c r="X175" s="1">
        <v>3</v>
      </c>
      <c r="Y175" s="1">
        <v>9</v>
      </c>
      <c r="Z175" s="1">
        <v>3</v>
      </c>
      <c r="AA175" s="1">
        <v>7</v>
      </c>
      <c r="AB175" s="1">
        <v>10</v>
      </c>
      <c r="AC175" s="1">
        <v>10</v>
      </c>
      <c r="AD175" s="1">
        <v>3</v>
      </c>
      <c r="AE175" s="1">
        <v>3</v>
      </c>
      <c r="AF175" s="1">
        <v>9</v>
      </c>
      <c r="AG175" s="1">
        <v>4</v>
      </c>
      <c r="AH175" s="1">
        <v>6</v>
      </c>
      <c r="AI175" s="1">
        <v>5</v>
      </c>
      <c r="AJ175" s="1">
        <v>5</v>
      </c>
      <c r="AK175" s="1">
        <v>4</v>
      </c>
      <c r="AL175" s="1">
        <v>10</v>
      </c>
      <c r="AM175" s="1">
        <v>5</v>
      </c>
      <c r="AN175" s="1">
        <v>8</v>
      </c>
      <c r="AO175" s="1">
        <v>8</v>
      </c>
      <c r="AP175" s="1">
        <v>6</v>
      </c>
      <c r="AQ175" s="1">
        <v>14</v>
      </c>
      <c r="AR175" s="1">
        <v>6</v>
      </c>
      <c r="AS175" s="1">
        <v>6</v>
      </c>
      <c r="AT175" s="1">
        <v>4</v>
      </c>
      <c r="AU175" s="1">
        <v>6</v>
      </c>
      <c r="AV175" s="1">
        <v>10</v>
      </c>
      <c r="AW175" s="1">
        <v>8</v>
      </c>
      <c r="AX175" s="1">
        <v>8</v>
      </c>
      <c r="AY175" s="1">
        <v>5</v>
      </c>
      <c r="AZ175" s="1">
        <v>11</v>
      </c>
      <c r="BA175" s="1">
        <v>6</v>
      </c>
      <c r="BB175" s="1">
        <v>6</v>
      </c>
      <c r="BC175" s="1">
        <v>7</v>
      </c>
      <c r="BD175" s="1">
        <v>6</v>
      </c>
      <c r="BE175" s="1">
        <v>3</v>
      </c>
      <c r="BF175" s="1">
        <v>4</v>
      </c>
      <c r="BG175" s="1">
        <v>6</v>
      </c>
      <c r="BH175" s="1">
        <v>5</v>
      </c>
      <c r="BI175" s="1">
        <v>7</v>
      </c>
      <c r="BJ175" s="6"/>
    </row>
    <row r="176" spans="1:62" ht="13.5" customHeight="1" x14ac:dyDescent="0.2">
      <c r="A176" s="5"/>
      <c r="W176" s="9">
        <f t="shared" ref="W176:AA176" si="177">SUM(W172:W175)</f>
        <v>687</v>
      </c>
      <c r="X176" s="9">
        <f t="shared" si="177"/>
        <v>707</v>
      </c>
      <c r="Y176" s="9">
        <f t="shared" si="177"/>
        <v>725</v>
      </c>
      <c r="Z176" s="9">
        <f t="shared" si="177"/>
        <v>738</v>
      </c>
      <c r="AA176" s="9">
        <f t="shared" si="177"/>
        <v>792</v>
      </c>
      <c r="AB176" s="9">
        <f t="shared" ref="AB176:AD176" si="178">SUM(AB172:AB175)</f>
        <v>862</v>
      </c>
      <c r="AC176" s="9">
        <f t="shared" si="178"/>
        <v>846</v>
      </c>
      <c r="AD176" s="9">
        <f t="shared" si="178"/>
        <v>747</v>
      </c>
      <c r="AE176" s="9">
        <f t="shared" ref="AE176:AG176" si="179">SUM(AE172:AE175)</f>
        <v>575</v>
      </c>
      <c r="AF176" s="9">
        <f t="shared" si="179"/>
        <v>506</v>
      </c>
      <c r="AG176" s="9">
        <f t="shared" si="179"/>
        <v>470</v>
      </c>
      <c r="AH176" s="9">
        <f t="shared" ref="AH176:AJ176" si="180">SUM(AH172:AH175)</f>
        <v>547</v>
      </c>
      <c r="AI176" s="9">
        <f t="shared" si="180"/>
        <v>607</v>
      </c>
      <c r="AJ176" s="9">
        <f t="shared" si="180"/>
        <v>677</v>
      </c>
      <c r="AK176" s="9">
        <f t="shared" ref="AK176:AV176" si="181">SUM(AK172:AK175)</f>
        <v>680</v>
      </c>
      <c r="AL176" s="9">
        <f t="shared" si="181"/>
        <v>772</v>
      </c>
      <c r="AM176" s="9">
        <f t="shared" si="181"/>
        <v>793</v>
      </c>
      <c r="AN176" s="9">
        <f t="shared" si="181"/>
        <v>967</v>
      </c>
      <c r="AO176" s="9">
        <f t="shared" si="181"/>
        <v>1004</v>
      </c>
      <c r="AP176" s="9">
        <f t="shared" si="181"/>
        <v>1118</v>
      </c>
      <c r="AQ176" s="9">
        <f t="shared" si="181"/>
        <v>1157</v>
      </c>
      <c r="AR176" s="9">
        <f t="shared" si="181"/>
        <v>1146</v>
      </c>
      <c r="AS176" s="9">
        <f t="shared" si="181"/>
        <v>1130</v>
      </c>
      <c r="AT176" s="9">
        <f t="shared" si="181"/>
        <v>1268</v>
      </c>
      <c r="AU176" s="9">
        <f t="shared" si="181"/>
        <v>1200</v>
      </c>
      <c r="AV176" s="9">
        <f t="shared" si="181"/>
        <v>1192</v>
      </c>
      <c r="AW176" s="9">
        <f t="shared" ref="AW176:BB176" si="182">SUM(AW172:AW175)</f>
        <v>1181</v>
      </c>
      <c r="AX176" s="9">
        <f t="shared" si="182"/>
        <v>1149</v>
      </c>
      <c r="AY176" s="9">
        <f t="shared" si="182"/>
        <v>1177</v>
      </c>
      <c r="AZ176" s="9">
        <f t="shared" si="182"/>
        <v>1233</v>
      </c>
      <c r="BA176" s="9">
        <f t="shared" si="182"/>
        <v>1395</v>
      </c>
      <c r="BB176" s="9">
        <f t="shared" si="182"/>
        <v>1529</v>
      </c>
      <c r="BC176" s="9">
        <f t="shared" ref="BC176:BH176" si="183">SUM(BC171:BC175)</f>
        <v>1556</v>
      </c>
      <c r="BD176" s="9">
        <f t="shared" si="183"/>
        <v>1564</v>
      </c>
      <c r="BE176" s="9">
        <f t="shared" si="183"/>
        <v>1549</v>
      </c>
      <c r="BF176" s="9">
        <f t="shared" si="183"/>
        <v>1552</v>
      </c>
      <c r="BG176" s="9">
        <f t="shared" si="183"/>
        <v>1910</v>
      </c>
      <c r="BH176" s="9">
        <f t="shared" si="183"/>
        <v>2034</v>
      </c>
      <c r="BI176" s="9">
        <f t="shared" ref="BI176" si="184">SUM(BI171:BI175)</f>
        <v>2152</v>
      </c>
      <c r="BJ176" s="6"/>
    </row>
    <row r="177" spans="1:62" ht="13.5" customHeight="1" x14ac:dyDescent="0.2">
      <c r="A177" s="5"/>
      <c r="B177" s="8" t="s">
        <v>73</v>
      </c>
      <c r="BJ177" s="6"/>
    </row>
    <row r="178" spans="1:62" ht="13.5" customHeight="1" x14ac:dyDescent="0.2">
      <c r="A178" s="5"/>
      <c r="C178" s="1" t="s">
        <v>0</v>
      </c>
      <c r="W178" s="1">
        <v>27</v>
      </c>
      <c r="X178" s="1">
        <v>19</v>
      </c>
      <c r="Y178" s="1">
        <v>28</v>
      </c>
      <c r="Z178" s="1">
        <v>52</v>
      </c>
      <c r="AA178" s="1">
        <v>74</v>
      </c>
      <c r="AB178" s="1">
        <v>70</v>
      </c>
      <c r="AC178" s="1">
        <v>73</v>
      </c>
      <c r="AD178" s="1">
        <v>97</v>
      </c>
      <c r="AE178" s="1">
        <v>91</v>
      </c>
      <c r="AF178" s="1">
        <v>79</v>
      </c>
      <c r="AG178" s="1">
        <v>73</v>
      </c>
      <c r="AH178" s="1">
        <v>67</v>
      </c>
      <c r="AI178" s="1">
        <v>83</v>
      </c>
      <c r="AJ178" s="1">
        <v>97</v>
      </c>
      <c r="AK178" s="1">
        <v>67</v>
      </c>
      <c r="AL178" s="1">
        <v>95</v>
      </c>
      <c r="AM178" s="1">
        <v>75</v>
      </c>
      <c r="AN178" s="1">
        <v>88</v>
      </c>
      <c r="AO178" s="1">
        <v>102</v>
      </c>
      <c r="AP178" s="1">
        <v>102</v>
      </c>
      <c r="AQ178" s="1">
        <v>102</v>
      </c>
      <c r="AR178" s="1">
        <v>127</v>
      </c>
      <c r="AS178" s="1">
        <v>101</v>
      </c>
      <c r="AT178" s="1">
        <v>98</v>
      </c>
      <c r="AU178" s="1">
        <v>87</v>
      </c>
      <c r="AV178" s="1">
        <v>102</v>
      </c>
      <c r="AW178" s="1">
        <v>89</v>
      </c>
      <c r="AX178" s="1">
        <v>69</v>
      </c>
      <c r="AY178" s="1">
        <v>63</v>
      </c>
      <c r="AZ178" s="1">
        <v>70</v>
      </c>
      <c r="BA178" s="1">
        <v>70</v>
      </c>
      <c r="BB178" s="1">
        <v>55</v>
      </c>
      <c r="BC178" s="1">
        <v>57</v>
      </c>
      <c r="BD178" s="1">
        <v>36</v>
      </c>
      <c r="BE178" s="1">
        <v>41</v>
      </c>
      <c r="BF178" s="1">
        <v>30</v>
      </c>
      <c r="BG178" s="1">
        <v>48</v>
      </c>
      <c r="BH178" s="1">
        <v>43</v>
      </c>
      <c r="BI178" s="1">
        <v>43</v>
      </c>
      <c r="BJ178" s="6"/>
    </row>
    <row r="179" spans="1:62" ht="13.5" customHeight="1" x14ac:dyDescent="0.2">
      <c r="A179" s="5"/>
      <c r="C179" s="1" t="s">
        <v>5</v>
      </c>
      <c r="W179" s="1">
        <v>7</v>
      </c>
      <c r="X179" s="1">
        <v>3</v>
      </c>
      <c r="Y179" s="1">
        <v>12</v>
      </c>
      <c r="Z179" s="1">
        <v>8</v>
      </c>
      <c r="AA179" s="1">
        <v>8</v>
      </c>
      <c r="AB179" s="1">
        <v>14</v>
      </c>
      <c r="AC179" s="1">
        <v>12</v>
      </c>
      <c r="AD179" s="1">
        <v>14</v>
      </c>
      <c r="AE179" s="1">
        <v>11</v>
      </c>
      <c r="AF179" s="1">
        <v>9</v>
      </c>
      <c r="AG179" s="1">
        <v>8</v>
      </c>
      <c r="AH179" s="1">
        <v>2</v>
      </c>
      <c r="AI179" s="1">
        <v>4</v>
      </c>
      <c r="AJ179" s="1">
        <v>7</v>
      </c>
      <c r="AK179" s="1">
        <v>6</v>
      </c>
      <c r="AL179" s="1">
        <v>4</v>
      </c>
      <c r="AM179" s="1">
        <v>9</v>
      </c>
      <c r="AN179" s="1">
        <v>6</v>
      </c>
      <c r="AO179" s="1">
        <v>4</v>
      </c>
      <c r="AP179" s="1">
        <v>8</v>
      </c>
      <c r="AQ179" s="1">
        <v>6</v>
      </c>
      <c r="AR179" s="1">
        <v>5</v>
      </c>
      <c r="AS179" s="1">
        <v>4</v>
      </c>
      <c r="AT179" s="1">
        <v>7</v>
      </c>
      <c r="AU179" s="1">
        <v>6</v>
      </c>
      <c r="AV179" s="1">
        <v>7</v>
      </c>
      <c r="AW179" s="1">
        <v>3</v>
      </c>
      <c r="AX179" s="1">
        <v>4</v>
      </c>
      <c r="AY179" s="1">
        <v>5</v>
      </c>
      <c r="AZ179" s="1">
        <v>4</v>
      </c>
      <c r="BA179" s="1">
        <v>6</v>
      </c>
      <c r="BB179" s="1">
        <v>2</v>
      </c>
      <c r="BC179" s="1">
        <v>5</v>
      </c>
      <c r="BD179" s="1">
        <v>3</v>
      </c>
      <c r="BE179" s="1">
        <v>2</v>
      </c>
      <c r="BF179" s="1">
        <v>34</v>
      </c>
      <c r="BG179" s="1">
        <v>15</v>
      </c>
      <c r="BH179" s="1">
        <v>14</v>
      </c>
      <c r="BI179" s="1">
        <v>16</v>
      </c>
      <c r="BJ179" s="6"/>
    </row>
    <row r="180" spans="1:62" ht="13.5" customHeight="1" x14ac:dyDescent="0.2">
      <c r="A180" s="5"/>
      <c r="C180" s="1" t="s">
        <v>7</v>
      </c>
      <c r="W180" s="1">
        <v>1</v>
      </c>
      <c r="X180" s="1">
        <v>1</v>
      </c>
      <c r="Y180" s="1">
        <v>3</v>
      </c>
      <c r="Z180" s="1">
        <v>3</v>
      </c>
      <c r="AA180" s="1">
        <v>4</v>
      </c>
      <c r="AB180" s="1">
        <v>2</v>
      </c>
      <c r="AC180" s="1">
        <v>6</v>
      </c>
      <c r="AD180" s="1">
        <v>3</v>
      </c>
      <c r="AE180" s="1">
        <v>1</v>
      </c>
      <c r="AF180" s="1">
        <v>5</v>
      </c>
      <c r="AG180" s="1">
        <v>5</v>
      </c>
      <c r="AH180" s="1">
        <v>2</v>
      </c>
      <c r="AI180" s="1">
        <v>4</v>
      </c>
      <c r="AJ180" s="1">
        <v>5</v>
      </c>
      <c r="AK180" s="1">
        <v>4</v>
      </c>
      <c r="AL180" s="1">
        <v>1</v>
      </c>
      <c r="AM180" s="1">
        <v>11</v>
      </c>
      <c r="AN180" s="1">
        <v>10</v>
      </c>
      <c r="AO180" s="1">
        <v>7</v>
      </c>
      <c r="AP180" s="1">
        <v>8</v>
      </c>
      <c r="AQ180" s="1">
        <v>3</v>
      </c>
      <c r="AR180" s="1">
        <v>1</v>
      </c>
      <c r="AS180" s="1">
        <v>7</v>
      </c>
      <c r="AT180" s="1">
        <v>2</v>
      </c>
      <c r="AU180" s="1">
        <v>1</v>
      </c>
      <c r="AV180" s="1">
        <v>7</v>
      </c>
      <c r="AW180" s="1">
        <v>3</v>
      </c>
      <c r="AX180" s="1">
        <v>4</v>
      </c>
      <c r="AY180" s="1">
        <v>5</v>
      </c>
      <c r="AZ180" s="1">
        <v>4</v>
      </c>
      <c r="BA180" s="1">
        <v>5</v>
      </c>
      <c r="BB180" s="1">
        <v>7</v>
      </c>
      <c r="BC180" s="1">
        <v>6</v>
      </c>
      <c r="BD180" s="1">
        <v>4</v>
      </c>
      <c r="BE180" s="1">
        <v>2</v>
      </c>
      <c r="BF180" s="1">
        <v>1</v>
      </c>
      <c r="BG180" s="1">
        <v>2</v>
      </c>
      <c r="BH180" s="1">
        <v>4</v>
      </c>
      <c r="BI180" s="1">
        <v>3</v>
      </c>
      <c r="BJ180" s="6"/>
    </row>
    <row r="181" spans="1:62" ht="13.5" customHeight="1" x14ac:dyDescent="0.2">
      <c r="A181" s="5"/>
      <c r="W181" s="9">
        <f t="shared" ref="W181:AA181" si="185">SUM(W178:W180)</f>
        <v>35</v>
      </c>
      <c r="X181" s="9">
        <f t="shared" si="185"/>
        <v>23</v>
      </c>
      <c r="Y181" s="9">
        <f t="shared" si="185"/>
        <v>43</v>
      </c>
      <c r="Z181" s="9">
        <f t="shared" si="185"/>
        <v>63</v>
      </c>
      <c r="AA181" s="9">
        <f t="shared" si="185"/>
        <v>86</v>
      </c>
      <c r="AB181" s="9">
        <f t="shared" ref="AB181:AD181" si="186">SUM(AB178:AB180)</f>
        <v>86</v>
      </c>
      <c r="AC181" s="9">
        <f t="shared" si="186"/>
        <v>91</v>
      </c>
      <c r="AD181" s="9">
        <f t="shared" si="186"/>
        <v>114</v>
      </c>
      <c r="AE181" s="9">
        <f t="shared" ref="AE181:AG181" si="187">SUM(AE178:AE180)</f>
        <v>103</v>
      </c>
      <c r="AF181" s="9">
        <f t="shared" si="187"/>
        <v>93</v>
      </c>
      <c r="AG181" s="9">
        <f t="shared" si="187"/>
        <v>86</v>
      </c>
      <c r="AH181" s="9">
        <f t="shared" ref="AH181:AJ181" si="188">SUM(AH178:AH180)</f>
        <v>71</v>
      </c>
      <c r="AI181" s="9">
        <f t="shared" si="188"/>
        <v>91</v>
      </c>
      <c r="AJ181" s="9">
        <f t="shared" si="188"/>
        <v>109</v>
      </c>
      <c r="AK181" s="9">
        <f t="shared" ref="AK181:AV181" si="189">SUM(AK178:AK180)</f>
        <v>77</v>
      </c>
      <c r="AL181" s="9">
        <f t="shared" si="189"/>
        <v>100</v>
      </c>
      <c r="AM181" s="9">
        <f t="shared" si="189"/>
        <v>95</v>
      </c>
      <c r="AN181" s="9">
        <f t="shared" si="189"/>
        <v>104</v>
      </c>
      <c r="AO181" s="9">
        <f t="shared" si="189"/>
        <v>113</v>
      </c>
      <c r="AP181" s="9">
        <f t="shared" si="189"/>
        <v>118</v>
      </c>
      <c r="AQ181" s="9">
        <f t="shared" si="189"/>
        <v>111</v>
      </c>
      <c r="AR181" s="9">
        <f t="shared" si="189"/>
        <v>133</v>
      </c>
      <c r="AS181" s="9">
        <f t="shared" si="189"/>
        <v>112</v>
      </c>
      <c r="AT181" s="9">
        <f t="shared" si="189"/>
        <v>107</v>
      </c>
      <c r="AU181" s="9">
        <f t="shared" si="189"/>
        <v>94</v>
      </c>
      <c r="AV181" s="9">
        <f t="shared" si="189"/>
        <v>116</v>
      </c>
      <c r="AW181" s="9">
        <f t="shared" ref="AW181:BB181" si="190">SUM(AW178:AW180)</f>
        <v>95</v>
      </c>
      <c r="AX181" s="9">
        <f t="shared" si="190"/>
        <v>77</v>
      </c>
      <c r="AY181" s="9">
        <f t="shared" si="190"/>
        <v>73</v>
      </c>
      <c r="AZ181" s="9">
        <f t="shared" si="190"/>
        <v>78</v>
      </c>
      <c r="BA181" s="9">
        <f t="shared" si="190"/>
        <v>81</v>
      </c>
      <c r="BB181" s="9">
        <f t="shared" si="190"/>
        <v>64</v>
      </c>
      <c r="BC181" s="9">
        <f t="shared" ref="BC181:BD181" si="191">SUM(BC178:BC180)</f>
        <v>68</v>
      </c>
      <c r="BD181" s="9">
        <f t="shared" si="191"/>
        <v>43</v>
      </c>
      <c r="BE181" s="9">
        <f t="shared" ref="BE181:BF181" si="192">SUM(BE178:BE180)</f>
        <v>45</v>
      </c>
      <c r="BF181" s="9">
        <f t="shared" si="192"/>
        <v>65</v>
      </c>
      <c r="BG181" s="9">
        <f t="shared" ref="BG181:BH181" si="193">SUM(BG178:BG180)</f>
        <v>65</v>
      </c>
      <c r="BH181" s="9">
        <f t="shared" si="193"/>
        <v>61</v>
      </c>
      <c r="BI181" s="9">
        <f t="shared" ref="BI181" si="194">SUM(BI178:BI180)</f>
        <v>62</v>
      </c>
      <c r="BJ181" s="6"/>
    </row>
    <row r="182" spans="1:62" ht="13.5" customHeight="1" x14ac:dyDescent="0.2">
      <c r="A182" s="5"/>
      <c r="BJ182" s="6"/>
    </row>
    <row r="183" spans="1:62" ht="13.5" customHeight="1" x14ac:dyDescent="0.2">
      <c r="A183" s="5"/>
      <c r="B183" s="13" t="s">
        <v>29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6"/>
    </row>
    <row r="184" spans="1:62" ht="13.5" customHeight="1" x14ac:dyDescent="0.2">
      <c r="A184" s="5"/>
      <c r="B184" s="8" t="s">
        <v>72</v>
      </c>
      <c r="BJ184" s="6"/>
    </row>
    <row r="185" spans="1:62" ht="13.5" customHeight="1" x14ac:dyDescent="0.2">
      <c r="A185" s="5"/>
      <c r="B185" s="8"/>
      <c r="C185" s="1" t="s">
        <v>10</v>
      </c>
      <c r="BC185" s="1">
        <f>BC11+BC19+BC30+BC35+BC149+BC156+BC171</f>
        <v>1761</v>
      </c>
      <c r="BD185" s="1">
        <f>BD11+BD19+BD30+BD35+BD56+BD94+BD101+BD149+BD156+BD171</f>
        <v>1454</v>
      </c>
      <c r="BE185" s="1">
        <f>BE11+BE19+BE30+BE35+BE42+BE56+BE81+BE94+BE101+BE116+BE123+BE136+BE149+BE156+BE171</f>
        <v>1235</v>
      </c>
      <c r="BF185" s="1">
        <f>BF11+BF19+BF30+BF35+BF42+BF56+BF81+BF94+BF101+BF116+BF123+BF129+BF136+BF149+BF156+BF163+BF171</f>
        <v>1526</v>
      </c>
      <c r="BG185" s="1">
        <f>BG11+BG19+BG30+BG35+BG42+BG56+BG68+BG81+BG94+BG101+BG116+BG123+BG129+BG136+BG149+BG156+BG163+BG171</f>
        <v>2099</v>
      </c>
      <c r="BH185" s="1">
        <f>BH11+BH19+BH30+BH35+BH42+BH56+BH68+BH81+BH94+BH101+BH108+BH116+BH123+BH129+BH136+BH149+BH156+BH163+BH171</f>
        <v>2573</v>
      </c>
      <c r="BI185" s="1">
        <f>BI11+BI19+BI26+BI30+BI35+BI42+BI56+BI68+BI81+BI94+BI101+BI108+BI116+BI123+BI129+BI136+BI149+BI156+BI163+BI171</f>
        <v>2636</v>
      </c>
      <c r="BJ185" s="6"/>
    </row>
    <row r="186" spans="1:62" ht="13.5" customHeight="1" x14ac:dyDescent="0.2">
      <c r="A186" s="5"/>
      <c r="C186" s="1" t="s">
        <v>0</v>
      </c>
      <c r="D186" s="1">
        <v>2723</v>
      </c>
      <c r="E186" s="1">
        <v>3142</v>
      </c>
      <c r="F186" s="1">
        <v>3017</v>
      </c>
      <c r="G186" s="1">
        <v>3196</v>
      </c>
      <c r="H186" s="1">
        <v>3306</v>
      </c>
      <c r="I186" s="1">
        <v>3473</v>
      </c>
      <c r="J186" s="1">
        <v>3467</v>
      </c>
      <c r="K186" s="1">
        <v>3368</v>
      </c>
      <c r="L186" s="1">
        <v>3398</v>
      </c>
      <c r="M186" s="1">
        <v>3374</v>
      </c>
      <c r="N186" s="1">
        <v>3402</v>
      </c>
      <c r="O186" s="1">
        <v>3477</v>
      </c>
      <c r="P186" s="1">
        <v>3338</v>
      </c>
      <c r="Q186" s="1">
        <v>3477</v>
      </c>
      <c r="R186" s="1">
        <v>3412</v>
      </c>
      <c r="S186" s="1">
        <v>3636</v>
      </c>
      <c r="T186" s="1">
        <v>3693</v>
      </c>
      <c r="U186" s="1">
        <v>3714</v>
      </c>
      <c r="V186" s="1">
        <v>3517</v>
      </c>
      <c r="W186" s="1">
        <f t="shared" ref="W186:AB186" si="195">W12+W20+W31+W36+W43+W49+W57+W63+W69+W82+W88+W90+W95+W102+W109+W117+W124+W130+W137+W143+W150+W157+W164+W172+W178</f>
        <v>3494</v>
      </c>
      <c r="X186" s="1">
        <f t="shared" si="195"/>
        <v>3302</v>
      </c>
      <c r="Y186" s="1">
        <f t="shared" si="195"/>
        <v>3366</v>
      </c>
      <c r="Z186" s="1">
        <f t="shared" si="195"/>
        <v>3291</v>
      </c>
      <c r="AA186" s="1">
        <f t="shared" si="195"/>
        <v>3466</v>
      </c>
      <c r="AB186" s="1">
        <f t="shared" si="195"/>
        <v>3680</v>
      </c>
      <c r="AC186" s="1">
        <f t="shared" ref="AC186:BG186" si="196">AC12+AC20+AC31+AC36+AC43+AC49+AC57+AC63+AC69+AC82+AC88+AC95+AC102+AC109+AC117+AC124+AC130+AC137+AC143+AC150+AC157+AC164+AC172+AC178</f>
        <v>3803</v>
      </c>
      <c r="AD186" s="1">
        <f t="shared" si="196"/>
        <v>3805</v>
      </c>
      <c r="AE186" s="1">
        <f t="shared" si="196"/>
        <v>3447</v>
      </c>
      <c r="AF186" s="1">
        <f t="shared" si="196"/>
        <v>3234</v>
      </c>
      <c r="AG186" s="1">
        <f t="shared" si="196"/>
        <v>3177</v>
      </c>
      <c r="AH186" s="1">
        <f t="shared" si="196"/>
        <v>3391</v>
      </c>
      <c r="AI186" s="1">
        <f t="shared" si="196"/>
        <v>3670</v>
      </c>
      <c r="AJ186" s="1">
        <f t="shared" si="196"/>
        <v>3840</v>
      </c>
      <c r="AK186" s="1">
        <f t="shared" si="196"/>
        <v>3716</v>
      </c>
      <c r="AL186" s="1">
        <f t="shared" si="196"/>
        <v>3761</v>
      </c>
      <c r="AM186" s="1">
        <f t="shared" si="196"/>
        <v>3848</v>
      </c>
      <c r="AN186" s="1">
        <f t="shared" si="196"/>
        <v>4086</v>
      </c>
      <c r="AO186" s="1">
        <f t="shared" si="196"/>
        <v>4259</v>
      </c>
      <c r="AP186" s="1">
        <f t="shared" si="196"/>
        <v>4461</v>
      </c>
      <c r="AQ186" s="1">
        <f t="shared" si="196"/>
        <v>4736</v>
      </c>
      <c r="AR186" s="1">
        <f t="shared" si="196"/>
        <v>4779</v>
      </c>
      <c r="AS186" s="1">
        <f t="shared" si="196"/>
        <v>4855</v>
      </c>
      <c r="AT186" s="1">
        <f t="shared" si="196"/>
        <v>4963</v>
      </c>
      <c r="AU186" s="1">
        <f t="shared" si="196"/>
        <v>5087</v>
      </c>
      <c r="AV186" s="1">
        <f t="shared" si="196"/>
        <v>5528</v>
      </c>
      <c r="AW186" s="1">
        <f t="shared" si="196"/>
        <v>5692</v>
      </c>
      <c r="AX186" s="1">
        <f t="shared" si="196"/>
        <v>5769</v>
      </c>
      <c r="AY186" s="1">
        <f t="shared" si="196"/>
        <v>5995</v>
      </c>
      <c r="AZ186" s="1">
        <f t="shared" si="196"/>
        <v>6283</v>
      </c>
      <c r="BA186" s="1">
        <f t="shared" si="196"/>
        <v>6331</v>
      </c>
      <c r="BB186" s="1">
        <f t="shared" si="196"/>
        <v>6512</v>
      </c>
      <c r="BC186" s="1">
        <f t="shared" si="196"/>
        <v>6314</v>
      </c>
      <c r="BD186" s="1">
        <f t="shared" si="196"/>
        <v>5641</v>
      </c>
      <c r="BE186" s="1">
        <f t="shared" si="196"/>
        <v>5114</v>
      </c>
      <c r="BF186" s="1">
        <f t="shared" si="196"/>
        <v>5092</v>
      </c>
      <c r="BG186" s="1">
        <f t="shared" si="196"/>
        <v>5944</v>
      </c>
      <c r="BH186" s="1">
        <f>BH12+BH20+BH27+BH31+BH36+BH43+BH49+BH57+BH63+BH69+BH82+BH95+BH102+BH109+BH117+BH124+BH130+BH137+BH143+BH150+BH157+BH164+BH172+BH178</f>
        <v>6105</v>
      </c>
      <c r="BI186" s="1">
        <f>BI12+BI20+BI27+BI31+BI36+BI43+BI49+BI57+BI63+BI69+BI82+BI95+BI102+BI109+BI117+BI124+BI130+BI137+BI143+BI150+BI157+BI164+BI172+BI178</f>
        <v>6058</v>
      </c>
      <c r="BJ186" s="6"/>
    </row>
    <row r="187" spans="1:62" ht="13.5" customHeight="1" x14ac:dyDescent="0.2">
      <c r="A187" s="5"/>
      <c r="C187" s="1" t="s">
        <v>9</v>
      </c>
      <c r="AL187" s="1">
        <f>AL32+AL75+AL173</f>
        <v>36</v>
      </c>
      <c r="AM187" s="1">
        <f>AM32+AM75+AM96+AM151+AM173</f>
        <v>93</v>
      </c>
      <c r="AN187" s="1">
        <f>AN32+AN75+AN96+AN144+AN151+AN173</f>
        <v>69</v>
      </c>
      <c r="AO187" s="1">
        <f>AO32+AO70+AO75+AO96+AO144+AO151+AO173</f>
        <v>79</v>
      </c>
      <c r="AP187" s="1">
        <f>AP32+AP70+AP75+AP96+AP144+AP151+AP173</f>
        <v>84</v>
      </c>
      <c r="AQ187" s="1">
        <f>AQ32+AQ58+AQ70+AQ75+AQ96+AQ144+AQ151+AQ173</f>
        <v>68</v>
      </c>
      <c r="AR187" s="1">
        <f>AR32+AR50+AR58+AR70+AR75+AR96+AR144+AR151+AR173</f>
        <v>69</v>
      </c>
      <c r="AS187" s="1">
        <f>AS32+AS50+AS58+AS70+AS75+AS96+AS144+AS151+AS165+AS173</f>
        <v>88</v>
      </c>
      <c r="AT187" s="1">
        <f>AT32+AT50+AT58+AT70+AT75+AT96+AT144+AT151+AT165+AT173</f>
        <v>142</v>
      </c>
      <c r="AU187" s="1">
        <f>AU32+AU50+AU58+AU70+AU75+AU96+AU131+AU144+AU151+AU158+AU165+AU173</f>
        <v>162</v>
      </c>
      <c r="AV187" s="1">
        <f>AV32+AV50+AV58+AV70+AV75+AV96+AV131+AV138+AV144+AV151+AV158+AV165+AV173</f>
        <v>179</v>
      </c>
      <c r="AW187" s="1">
        <f>AW21+AW32+AW50+AW58+AW70+AW75+AW96+AW131+AW138+AW144+AW151+AW158+AW165+AW173</f>
        <v>225</v>
      </c>
      <c r="AX187" s="1">
        <f>AX21+AX32+AX50+AX58+AX70+AX75+AX96+AX110+AX131+AX138+AX144+AX151+AX158+AX165+AX173</f>
        <v>226</v>
      </c>
      <c r="AY187" s="1">
        <f>AY21+AY32+AY50+AY58+AY70+AY75+AY96+AY110+AY131+AY138+AY144+AY151+AY158+AY165+AY173</f>
        <v>239</v>
      </c>
      <c r="AZ187" s="1">
        <f>AZ21+AZ32+AZ50+AZ58+AZ70+AZ75+AZ96+AZ110+AZ131+AZ138+AZ144+AZ151+AZ158+AZ165+AZ173</f>
        <v>225</v>
      </c>
      <c r="BA187" s="1">
        <f>BA21+BA32+BA50+BA58+BA70+BA75+BA96+BA110+BA131+BA138+BA144+BA151+BA158+BA165+BA173</f>
        <v>266</v>
      </c>
      <c r="BB187" s="1">
        <f>BB21+BB44+BB50+BB58+BB70+BB75+BB96+BB110+BB131+BB138+BB144+BB151+BB158+BB165+BB173</f>
        <v>362</v>
      </c>
      <c r="BC187" s="1">
        <f>BC21+BC37+BC44+BC50+BC58+BC70+BC75+BC96+BC110+BC131+BC138+BC144+BC151+BC158+BC165+BC173</f>
        <v>386</v>
      </c>
      <c r="BD187" s="1">
        <f>BD21+BD37+BD44+BD50+BD58+BD70+BD75+BD96+BD110+BD131+BD138+BD144+BD151+BD158+BD165+BD173</f>
        <v>358</v>
      </c>
      <c r="BE187" s="1">
        <f>BE13+BE21+BE37+BE44+BE50+BE58+BE70+BE75+BE83+BE96+BE103+BE110+BE138+BE144+BE151+BE158+BE165+BE173</f>
        <v>381</v>
      </c>
      <c r="BF187" s="1">
        <f>BF13+BF21+BF37+BF44+BF50+BF58+BF70+BF75+BF83+BF96+BF103+BF110+BF138+BF144+BF151+BF158+BF165+BF173</f>
        <v>450</v>
      </c>
      <c r="BG187" s="1">
        <f>BG13+BG21+BG37+BG44+BG50+BG58+BG70+BG75+BG83+BG96+BG103+BG110+BG118+BG138+BG144+BG151+BG158+BG165+BG173</f>
        <v>464</v>
      </c>
      <c r="BH187" s="1">
        <f>BH13+BH21+BH37+BH44+BH50+BH58+BH70+BH75+BH83+BH96+BH103+BH110+BH118+BH138+BH144+BH151+BH158+BH165+BH173</f>
        <v>472</v>
      </c>
      <c r="BI187" s="1">
        <f>BI13+BI21+BI37+BI44+BI50+BI58+BI70+BI75+BI83+BI96+BI103+BI110+BI118+BI138+BI144+BI151+BI158+BI165+BI173</f>
        <v>543</v>
      </c>
      <c r="BJ187" s="6"/>
    </row>
    <row r="188" spans="1:62" ht="13.5" customHeight="1" x14ac:dyDescent="0.2">
      <c r="A188" s="5"/>
      <c r="C188" s="1" t="s">
        <v>5</v>
      </c>
      <c r="D188" s="1">
        <v>1404</v>
      </c>
      <c r="E188" s="1">
        <v>1411</v>
      </c>
      <c r="F188" s="1">
        <v>1393</v>
      </c>
      <c r="G188" s="1">
        <v>1260</v>
      </c>
      <c r="H188" s="1">
        <v>1326</v>
      </c>
      <c r="I188" s="1">
        <v>1298</v>
      </c>
      <c r="J188" s="1">
        <v>1286</v>
      </c>
      <c r="K188" s="1">
        <v>1109</v>
      </c>
      <c r="L188" s="1">
        <v>1078</v>
      </c>
      <c r="M188" s="1">
        <v>1201</v>
      </c>
      <c r="N188" s="1">
        <v>1293</v>
      </c>
      <c r="O188" s="1">
        <v>1174</v>
      </c>
      <c r="P188" s="1">
        <v>1158</v>
      </c>
      <c r="Q188" s="1">
        <v>1084</v>
      </c>
      <c r="R188" s="1">
        <v>1178</v>
      </c>
      <c r="S188" s="1">
        <v>1156</v>
      </c>
      <c r="T188" s="1">
        <v>1038</v>
      </c>
      <c r="U188" s="1">
        <v>1059</v>
      </c>
      <c r="V188" s="1">
        <v>963</v>
      </c>
      <c r="W188" s="1">
        <f t="shared" ref="W188:AH188" si="197">W14+W22+W38+W45+W51+W59+W64+W71+W84+W91+W97+W104+W119+W125+W132+W139+W145+W152+W159+W166+W174+W179</f>
        <v>929</v>
      </c>
      <c r="X188" s="1">
        <f t="shared" si="197"/>
        <v>967</v>
      </c>
      <c r="Y188" s="1">
        <f t="shared" si="197"/>
        <v>1068</v>
      </c>
      <c r="Z188" s="1">
        <f t="shared" si="197"/>
        <v>1030</v>
      </c>
      <c r="AA188" s="1">
        <f t="shared" si="197"/>
        <v>1160</v>
      </c>
      <c r="AB188" s="1">
        <f t="shared" si="197"/>
        <v>1204</v>
      </c>
      <c r="AC188" s="1">
        <f t="shared" si="197"/>
        <v>1154</v>
      </c>
      <c r="AD188" s="1">
        <f t="shared" si="197"/>
        <v>1098</v>
      </c>
      <c r="AE188" s="1">
        <f t="shared" si="197"/>
        <v>1036</v>
      </c>
      <c r="AF188" s="1">
        <f t="shared" si="197"/>
        <v>1003</v>
      </c>
      <c r="AG188" s="1">
        <f t="shared" si="197"/>
        <v>987</v>
      </c>
      <c r="AH188" s="1">
        <f t="shared" si="197"/>
        <v>848</v>
      </c>
      <c r="AI188" s="1">
        <f>AI14+AI22+AI38+AI45+AI51+AI59+AI64+AI71+AI76+AI84+AI91+AI97+AI104+AI119+AI125+AI132+AI139+AI145+AI152+AI159+AI166+AI174+AI179</f>
        <v>893</v>
      </c>
      <c r="AJ188" s="1">
        <f>AJ14+AJ22+AJ38+AJ45+AJ51+AJ59+AJ64+AJ71+AJ76+AJ84+AJ91+AJ97+AJ104++AJ119+AJ125+AJ132+AJ139+AJ145+AJ152+AJ159+AJ166+AJ174+AJ179</f>
        <v>905</v>
      </c>
      <c r="AK188" s="1">
        <f>AK14+AK22+AK38+AK45+AK51+AK59+AK64+AK71+AK76+AK84+AK91+AK97+AK104+AK111+AK119+AK125+AK132+AK139+AK145+AK152+AK159+AK166+AK174+AK179</f>
        <v>1004</v>
      </c>
      <c r="AL188" s="1">
        <f>AL14+AL22+AL38+AL45+AL51+AL59+AL64+AL71+AL76+AL84+AL91+AL97+AL104+AL111+AL119+AL125+AL132+AL139+AL145+AL152+AL159+AL166+AL174+AL179</f>
        <v>991</v>
      </c>
      <c r="AM188" s="1">
        <f>AM14+AM22+AM38+AM45+AM51+AM59+AM64+AM71+AM76+AM84+AM91+AM97+AM104+AM111+AM119+AM125+AM132+AM139+AM145+AM152+AM159+AM166+AM174+AM179</f>
        <v>1209</v>
      </c>
      <c r="AN188" s="1">
        <f>AN14+AN22+AN38+AN45+AN51+AN59+AN64+AN71+AN76+AN84+AN91+AN97+AN104+AN111+AN119+AN125+AN132+AN139+AN145+AN152+AN159+AN166+AN174+AN179</f>
        <v>1222</v>
      </c>
      <c r="AO188" s="1">
        <f t="shared" ref="AO188:BA188" si="198">AO14+AO22+AO38+AO45+AO51+AO59+AO64+AO71+AO76+AO84+AO97+AO104+AO111+AO119+AO125+AO132+AO139+AO145+AO152+AO159+AO166+AO174+AO179</f>
        <v>1195</v>
      </c>
      <c r="AP188" s="1">
        <f t="shared" si="198"/>
        <v>1314</v>
      </c>
      <c r="AQ188" s="1">
        <f t="shared" si="198"/>
        <v>1350</v>
      </c>
      <c r="AR188" s="1">
        <f t="shared" si="198"/>
        <v>1421</v>
      </c>
      <c r="AS188" s="1">
        <f t="shared" si="198"/>
        <v>1506</v>
      </c>
      <c r="AT188" s="1">
        <f t="shared" si="198"/>
        <v>1515</v>
      </c>
      <c r="AU188" s="1">
        <f t="shared" si="198"/>
        <v>1513</v>
      </c>
      <c r="AV188" s="1">
        <f t="shared" si="198"/>
        <v>1631</v>
      </c>
      <c r="AW188" s="1">
        <f t="shared" si="198"/>
        <v>1515</v>
      </c>
      <c r="AX188" s="1">
        <f t="shared" si="198"/>
        <v>1580</v>
      </c>
      <c r="AY188" s="1">
        <f t="shared" si="198"/>
        <v>1571</v>
      </c>
      <c r="AZ188" s="1">
        <f t="shared" si="198"/>
        <v>1619</v>
      </c>
      <c r="BA188" s="1">
        <f t="shared" si="198"/>
        <v>1684</v>
      </c>
      <c r="BB188" s="1">
        <f t="shared" ref="BB188:BH188" si="199">BB14+BB22+BB38+BB45+BB51+BB59+BB64+BB71+BB76+BB84+BB91+BB97+BB104+BB111+BB119+BB125+BB132+BB139+BB145+BB152+BB159+BB166+BB174+BB179</f>
        <v>1562</v>
      </c>
      <c r="BC188" s="1">
        <f t="shared" si="199"/>
        <v>1473</v>
      </c>
      <c r="BD188" s="1">
        <f t="shared" si="199"/>
        <v>1562</v>
      </c>
      <c r="BE188" s="1">
        <f t="shared" si="199"/>
        <v>1423</v>
      </c>
      <c r="BF188" s="1">
        <f t="shared" si="199"/>
        <v>1568</v>
      </c>
      <c r="BG188" s="1">
        <f t="shared" si="199"/>
        <v>1598</v>
      </c>
      <c r="BH188" s="1">
        <f t="shared" si="199"/>
        <v>1498</v>
      </c>
      <c r="BI188" s="1">
        <f t="shared" ref="BI188" si="200">BI14+BI22+BI38+BI45+BI51+BI59+BI64+BI71+BI76+BI84+BI91+BI97+BI104+BI111+BI119+BI125+BI132+BI139+BI145+BI152+BI159+BI166+BI174+BI179</f>
        <v>1544</v>
      </c>
      <c r="BJ188" s="6"/>
    </row>
    <row r="189" spans="1:62" ht="13.5" customHeight="1" x14ac:dyDescent="0.2">
      <c r="A189" s="5"/>
      <c r="C189" s="1" t="s">
        <v>11</v>
      </c>
      <c r="J189" s="1">
        <v>26</v>
      </c>
      <c r="K189" s="1">
        <v>40</v>
      </c>
      <c r="L189" s="1">
        <v>35</v>
      </c>
      <c r="M189" s="1">
        <v>24</v>
      </c>
      <c r="N189" s="1">
        <v>50</v>
      </c>
      <c r="O189" s="1">
        <v>58</v>
      </c>
      <c r="P189" s="1">
        <v>57</v>
      </c>
      <c r="Q189" s="1">
        <v>53</v>
      </c>
      <c r="R189" s="1">
        <v>41</v>
      </c>
      <c r="S189" s="1">
        <v>36</v>
      </c>
      <c r="T189" s="1">
        <v>37</v>
      </c>
      <c r="U189" s="1">
        <v>32</v>
      </c>
      <c r="V189" s="1">
        <v>43</v>
      </c>
      <c r="W189" s="1">
        <f t="shared" ref="W189:BA189" si="201">W52</f>
        <v>36</v>
      </c>
      <c r="X189" s="1">
        <f t="shared" si="201"/>
        <v>35</v>
      </c>
      <c r="Y189" s="1">
        <f t="shared" si="201"/>
        <v>38</v>
      </c>
      <c r="Z189" s="1">
        <f t="shared" si="201"/>
        <v>44</v>
      </c>
      <c r="AA189" s="1">
        <f t="shared" si="201"/>
        <v>39</v>
      </c>
      <c r="AB189" s="1">
        <f t="shared" si="201"/>
        <v>33</v>
      </c>
      <c r="AC189" s="1">
        <f t="shared" si="201"/>
        <v>33</v>
      </c>
      <c r="AD189" s="1">
        <f t="shared" si="201"/>
        <v>29</v>
      </c>
      <c r="AE189" s="1">
        <f t="shared" si="201"/>
        <v>33</v>
      </c>
      <c r="AF189" s="1">
        <f t="shared" si="201"/>
        <v>31</v>
      </c>
      <c r="AG189" s="1">
        <f t="shared" si="201"/>
        <v>32</v>
      </c>
      <c r="AH189" s="1">
        <f t="shared" si="201"/>
        <v>24</v>
      </c>
      <c r="AI189" s="1">
        <f t="shared" si="201"/>
        <v>32</v>
      </c>
      <c r="AJ189" s="1">
        <f t="shared" si="201"/>
        <v>12</v>
      </c>
      <c r="AK189" s="1">
        <f t="shared" si="201"/>
        <v>36</v>
      </c>
      <c r="AL189" s="1">
        <f t="shared" si="201"/>
        <v>33</v>
      </c>
      <c r="AM189" s="1">
        <f t="shared" si="201"/>
        <v>41</v>
      </c>
      <c r="AN189" s="1">
        <f t="shared" si="201"/>
        <v>23</v>
      </c>
      <c r="AO189" s="1">
        <f t="shared" si="201"/>
        <v>33</v>
      </c>
      <c r="AP189" s="1">
        <f t="shared" si="201"/>
        <v>21</v>
      </c>
      <c r="AQ189" s="1">
        <f t="shared" si="201"/>
        <v>36</v>
      </c>
      <c r="AR189" s="1">
        <f t="shared" si="201"/>
        <v>34</v>
      </c>
      <c r="AS189" s="1">
        <f t="shared" si="201"/>
        <v>57</v>
      </c>
      <c r="AT189" s="1">
        <f t="shared" si="201"/>
        <v>59</v>
      </c>
      <c r="AU189" s="1">
        <f t="shared" si="201"/>
        <v>53</v>
      </c>
      <c r="AV189" s="1">
        <f t="shared" si="201"/>
        <v>43</v>
      </c>
      <c r="AW189" s="1">
        <f t="shared" si="201"/>
        <v>63</v>
      </c>
      <c r="AX189" s="1">
        <f t="shared" si="201"/>
        <v>65</v>
      </c>
      <c r="AY189" s="1">
        <f t="shared" si="201"/>
        <v>82</v>
      </c>
      <c r="AZ189" s="1">
        <f t="shared" si="201"/>
        <v>51</v>
      </c>
      <c r="BA189" s="1">
        <f t="shared" si="201"/>
        <v>56</v>
      </c>
      <c r="BB189" s="1">
        <f t="shared" ref="BB189:BG189" si="202">BB52+BB112</f>
        <v>40</v>
      </c>
      <c r="BC189" s="1">
        <f t="shared" si="202"/>
        <v>59</v>
      </c>
      <c r="BD189" s="1">
        <f t="shared" si="202"/>
        <v>82</v>
      </c>
      <c r="BE189" s="1">
        <f t="shared" si="202"/>
        <v>91</v>
      </c>
      <c r="BF189" s="1">
        <f t="shared" si="202"/>
        <v>76</v>
      </c>
      <c r="BG189" s="1">
        <f t="shared" si="202"/>
        <v>63</v>
      </c>
      <c r="BH189" s="1">
        <f t="shared" ref="BH189" si="203">BH52+BH112</f>
        <v>48</v>
      </c>
      <c r="BI189" s="1">
        <f t="shared" ref="BI189" si="204">BI52+BI112</f>
        <v>87</v>
      </c>
      <c r="BJ189" s="6"/>
    </row>
    <row r="190" spans="1:62" ht="13.5" customHeight="1" x14ac:dyDescent="0.2">
      <c r="A190" s="5"/>
      <c r="C190" s="1" t="s">
        <v>7</v>
      </c>
      <c r="D190" s="1">
        <v>182</v>
      </c>
      <c r="E190" s="1">
        <v>226</v>
      </c>
      <c r="F190" s="1">
        <v>288</v>
      </c>
      <c r="G190" s="1">
        <v>296</v>
      </c>
      <c r="H190" s="1">
        <v>329</v>
      </c>
      <c r="I190" s="1">
        <v>319</v>
      </c>
      <c r="J190" s="1">
        <v>329</v>
      </c>
      <c r="K190" s="1">
        <v>290</v>
      </c>
      <c r="L190" s="1">
        <v>310</v>
      </c>
      <c r="M190" s="1">
        <v>260</v>
      </c>
      <c r="N190" s="1">
        <v>226</v>
      </c>
      <c r="O190" s="1">
        <v>287</v>
      </c>
      <c r="P190" s="1">
        <v>254</v>
      </c>
      <c r="Q190" s="1">
        <v>220</v>
      </c>
      <c r="R190" s="1">
        <v>229</v>
      </c>
      <c r="S190" s="1">
        <v>222</v>
      </c>
      <c r="T190" s="1">
        <v>245</v>
      </c>
      <c r="U190" s="1">
        <v>230</v>
      </c>
      <c r="V190" s="1">
        <v>202</v>
      </c>
      <c r="W190" s="1">
        <f t="shared" ref="W190:AG190" si="205">W15+W23+W39+W53+W60+W65+W72+W85+W98+W105+W126+W133+W140+W153+W160+W167+W175+W180</f>
        <v>181</v>
      </c>
      <c r="X190" s="1">
        <f t="shared" si="205"/>
        <v>227</v>
      </c>
      <c r="Y190" s="1">
        <f t="shared" si="205"/>
        <v>236</v>
      </c>
      <c r="Z190" s="1">
        <f t="shared" si="205"/>
        <v>236</v>
      </c>
      <c r="AA190" s="1">
        <f t="shared" si="205"/>
        <v>212</v>
      </c>
      <c r="AB190" s="1">
        <f t="shared" si="205"/>
        <v>258</v>
      </c>
      <c r="AC190" s="1">
        <f t="shared" si="205"/>
        <v>260</v>
      </c>
      <c r="AD190" s="1">
        <f t="shared" si="205"/>
        <v>253</v>
      </c>
      <c r="AE190" s="1">
        <f t="shared" si="205"/>
        <v>219</v>
      </c>
      <c r="AF190" s="1">
        <f t="shared" si="205"/>
        <v>248</v>
      </c>
      <c r="AG190" s="1">
        <f t="shared" si="205"/>
        <v>264</v>
      </c>
      <c r="AH190" s="1">
        <f>AH15+AH23+AH39+AH46+AH53+AH60+AH65+AH72+AH85+AH98+AH105+AH120+AH126+AH133+AH140+AH153+AH160+AH167+AH175+AH180</f>
        <v>277</v>
      </c>
      <c r="AI190" s="1">
        <f>AI15+AI23+AI39+AI46+AI53+AI60+AI65+AI72+AI85+AI98+AI105+AI120+AI126+AI133+AI140+AI153+AI160+AI167+AI175+AI180</f>
        <v>230</v>
      </c>
      <c r="AJ190" s="1">
        <f>AJ15+AJ23+AJ39+AJ46+AJ53+AJ60+AJ65+AJ72+AJ85+AJ98+AJ105+AJ120+AJ126+AJ133+AJ140+AJ146+AJ153+AJ160+AJ167+AJ175+AJ180</f>
        <v>256</v>
      </c>
      <c r="AK190" s="1">
        <f>AK15+AK23+AK39+AK46+AK53+AK60+AK65+AK72+AK85+AK98+AK105+AK120+AK126+AK133+AK140+AK146+AK153+AK160+AK167+AK175+AK180</f>
        <v>278</v>
      </c>
      <c r="AL190" s="1">
        <f>AL15+AL23+AL39+AL46+AL53+AL60+AL65+AL72+AL85+AL98+AL105+AL113+AL120+AL126+AL133+AL140+AL146+AL153+AL160+AL167+AL175+AL180</f>
        <v>252</v>
      </c>
      <c r="AM190" s="1">
        <f>AM15+AM23+AM39+AM46+AM53+AM60+AM65+AM72+AM85+AM77+AM98+AM105+AM113+AM120+AM126+AM133+AM140+AM146+AM153+AM160+AM167+AM175+AM180</f>
        <v>274</v>
      </c>
      <c r="AN190" s="1">
        <f>AN15+AN23+AN39+AN46+AN53+AN60+AN65+AN72+AN85+AN98+AN105+AN113+AN120+AN126+AN133+AN140+AN146+AN153+AN160+AN167+AN175+AN180</f>
        <v>251</v>
      </c>
      <c r="AO190" s="1">
        <f>AO15+AO23+AO39+AO46+AO53+AO60+AO65+AO72+AO85+AO98+AO105+AO113+AO120+AO126+AO133+AO140+AO146+AO153+AO160+AO167+AO175+AO180</f>
        <v>274</v>
      </c>
      <c r="AP190" s="1">
        <f>AP15+AP23+AP39+AP46+AP53+AP60+AP65+AP72+AP85+AP98+AP105+AP113+AP120+AP126+AP133+AP140+AP146+AP153+AP160+AP167+AP175+AP180</f>
        <v>277</v>
      </c>
      <c r="AQ190" s="1">
        <f>AQ15+AQ23+AQ39+AQ46+AQ53+AQ60+AQ65+AQ72+AQ85+AQ98+AQ105+AQ113+AQ120+AQ126+AQ133+AQ140+AQ146+AQ153+AQ160+AQ167+AQ175+AQ180</f>
        <v>293</v>
      </c>
      <c r="AR190" s="1">
        <f t="shared" ref="AR190:BH190" si="206">AR15+AR23+AR39+AR46+AR53+AR60+AR65+AR72+AR85+AR98+AR105+AR113+AR126+AR133+AR140+AR146+AR153+AR160+AR167+AR175+AR180</f>
        <v>326</v>
      </c>
      <c r="AS190" s="1">
        <f t="shared" si="206"/>
        <v>306</v>
      </c>
      <c r="AT190" s="1">
        <f t="shared" si="206"/>
        <v>322</v>
      </c>
      <c r="AU190" s="1">
        <f t="shared" si="206"/>
        <v>365</v>
      </c>
      <c r="AV190" s="1">
        <f t="shared" si="206"/>
        <v>367</v>
      </c>
      <c r="AW190" s="1">
        <f t="shared" si="206"/>
        <v>411</v>
      </c>
      <c r="AX190" s="1">
        <f t="shared" si="206"/>
        <v>390</v>
      </c>
      <c r="AY190" s="1">
        <f t="shared" si="206"/>
        <v>435</v>
      </c>
      <c r="AZ190" s="1">
        <f t="shared" si="206"/>
        <v>416</v>
      </c>
      <c r="BA190" s="1">
        <f t="shared" si="206"/>
        <v>500</v>
      </c>
      <c r="BB190" s="1">
        <f t="shared" si="206"/>
        <v>501</v>
      </c>
      <c r="BC190" s="1">
        <f t="shared" si="206"/>
        <v>426</v>
      </c>
      <c r="BD190" s="1">
        <f t="shared" si="206"/>
        <v>359</v>
      </c>
      <c r="BE190" s="1">
        <f t="shared" si="206"/>
        <v>366</v>
      </c>
      <c r="BF190" s="1">
        <f t="shared" si="206"/>
        <v>329</v>
      </c>
      <c r="BG190" s="1">
        <f t="shared" si="206"/>
        <v>321</v>
      </c>
      <c r="BH190" s="1">
        <f t="shared" si="206"/>
        <v>260</v>
      </c>
      <c r="BI190" s="1">
        <f t="shared" ref="BI190" si="207">BI15+BI23+BI39+BI46+BI53+BI60+BI65+BI72+BI85+BI98+BI105+BI113+BI126+BI133+BI140+BI146+BI153+BI160+BI167+BI175+BI180</f>
        <v>351</v>
      </c>
      <c r="BJ190" s="6"/>
    </row>
    <row r="191" spans="1:62" ht="13.5" customHeight="1" x14ac:dyDescent="0.2">
      <c r="A191" s="5"/>
      <c r="C191" s="1" t="s">
        <v>32</v>
      </c>
      <c r="D191" s="1">
        <v>212</v>
      </c>
      <c r="E191" s="1">
        <v>217</v>
      </c>
      <c r="F191" s="1">
        <v>228</v>
      </c>
      <c r="G191" s="1">
        <v>246</v>
      </c>
      <c r="H191" s="1">
        <v>288</v>
      </c>
      <c r="I191" s="1">
        <v>352</v>
      </c>
      <c r="J191" s="1">
        <v>286</v>
      </c>
      <c r="K191" s="1">
        <v>306</v>
      </c>
      <c r="L191" s="1">
        <v>318</v>
      </c>
      <c r="M191" s="1">
        <v>311</v>
      </c>
      <c r="N191" s="1">
        <v>306</v>
      </c>
      <c r="O191" s="1">
        <v>305</v>
      </c>
      <c r="P191" s="1">
        <v>322</v>
      </c>
      <c r="Q191" s="1">
        <v>323</v>
      </c>
      <c r="R191" s="1">
        <v>327</v>
      </c>
      <c r="S191" s="1">
        <v>342</v>
      </c>
      <c r="T191" s="1">
        <v>327</v>
      </c>
      <c r="U191" s="1">
        <v>291</v>
      </c>
      <c r="V191" s="1">
        <v>303</v>
      </c>
      <c r="W191" s="1">
        <f t="shared" ref="W191:BC191" si="208">W78+W168</f>
        <v>324</v>
      </c>
      <c r="X191" s="1">
        <f t="shared" si="208"/>
        <v>304</v>
      </c>
      <c r="Y191" s="1">
        <f t="shared" si="208"/>
        <v>311</v>
      </c>
      <c r="Z191" s="1">
        <f t="shared" si="208"/>
        <v>307</v>
      </c>
      <c r="AA191" s="1">
        <f t="shared" si="208"/>
        <v>334</v>
      </c>
      <c r="AB191" s="1">
        <f t="shared" si="208"/>
        <v>315</v>
      </c>
      <c r="AC191" s="1">
        <f t="shared" si="208"/>
        <v>287</v>
      </c>
      <c r="AD191" s="1">
        <f t="shared" si="208"/>
        <v>293</v>
      </c>
      <c r="AE191" s="1">
        <f t="shared" si="208"/>
        <v>302</v>
      </c>
      <c r="AF191" s="1">
        <f t="shared" si="208"/>
        <v>311</v>
      </c>
      <c r="AG191" s="1">
        <f t="shared" si="208"/>
        <v>278</v>
      </c>
      <c r="AH191" s="1">
        <f t="shared" si="208"/>
        <v>292</v>
      </c>
      <c r="AI191" s="1">
        <f t="shared" si="208"/>
        <v>330</v>
      </c>
      <c r="AJ191" s="1">
        <f t="shared" si="208"/>
        <v>314</v>
      </c>
      <c r="AK191" s="1">
        <f t="shared" si="208"/>
        <v>315</v>
      </c>
      <c r="AL191" s="1">
        <f t="shared" si="208"/>
        <v>291</v>
      </c>
      <c r="AM191" s="1">
        <f t="shared" si="208"/>
        <v>325</v>
      </c>
      <c r="AN191" s="1">
        <f t="shared" si="208"/>
        <v>331</v>
      </c>
      <c r="AO191" s="1">
        <f t="shared" si="208"/>
        <v>288</v>
      </c>
      <c r="AP191" s="1">
        <f t="shared" si="208"/>
        <v>292</v>
      </c>
      <c r="AQ191" s="1">
        <f t="shared" si="208"/>
        <v>289</v>
      </c>
      <c r="AR191" s="1">
        <f t="shared" si="208"/>
        <v>303</v>
      </c>
      <c r="AS191" s="1">
        <f t="shared" si="208"/>
        <v>307</v>
      </c>
      <c r="AT191" s="1">
        <f t="shared" si="208"/>
        <v>304</v>
      </c>
      <c r="AU191" s="1">
        <f t="shared" si="208"/>
        <v>306</v>
      </c>
      <c r="AV191" s="1">
        <f t="shared" si="208"/>
        <v>299</v>
      </c>
      <c r="AW191" s="1">
        <f t="shared" si="208"/>
        <v>332</v>
      </c>
      <c r="AX191" s="1">
        <f t="shared" si="208"/>
        <v>339</v>
      </c>
      <c r="AY191" s="1">
        <f t="shared" si="208"/>
        <v>346</v>
      </c>
      <c r="AZ191" s="1">
        <f t="shared" si="208"/>
        <v>308</v>
      </c>
      <c r="BA191" s="1">
        <f t="shared" si="208"/>
        <v>313</v>
      </c>
      <c r="BB191" s="1">
        <f t="shared" si="208"/>
        <v>302</v>
      </c>
      <c r="BC191" s="1">
        <f t="shared" si="208"/>
        <v>357</v>
      </c>
      <c r="BD191" s="1">
        <f t="shared" ref="BD191:BH191" si="209">BD16+BD78+BD168</f>
        <v>376</v>
      </c>
      <c r="BE191" s="1">
        <f t="shared" si="209"/>
        <v>426</v>
      </c>
      <c r="BF191" s="1">
        <f t="shared" si="209"/>
        <v>462</v>
      </c>
      <c r="BG191" s="1">
        <f t="shared" si="209"/>
        <v>437</v>
      </c>
      <c r="BH191" s="1">
        <f t="shared" si="209"/>
        <v>470</v>
      </c>
      <c r="BI191" s="1">
        <f t="shared" ref="BI191" si="210">BI16+BI78+BI168</f>
        <v>528</v>
      </c>
      <c r="BJ191" s="6"/>
    </row>
    <row r="192" spans="1:62" ht="13.5" customHeight="1" x14ac:dyDescent="0.2">
      <c r="A192" s="5"/>
      <c r="D192" s="9">
        <f t="shared" ref="D192:M192" si="211">SUM(D186:D191)</f>
        <v>4521</v>
      </c>
      <c r="E192" s="9">
        <f t="shared" si="211"/>
        <v>4996</v>
      </c>
      <c r="F192" s="9">
        <f t="shared" si="211"/>
        <v>4926</v>
      </c>
      <c r="G192" s="9">
        <f t="shared" si="211"/>
        <v>4998</v>
      </c>
      <c r="H192" s="9">
        <f t="shared" si="211"/>
        <v>5249</v>
      </c>
      <c r="I192" s="9">
        <f t="shared" si="211"/>
        <v>5442</v>
      </c>
      <c r="J192" s="9">
        <f t="shared" si="211"/>
        <v>5394</v>
      </c>
      <c r="K192" s="9">
        <f t="shared" si="211"/>
        <v>5113</v>
      </c>
      <c r="L192" s="9">
        <f t="shared" si="211"/>
        <v>5139</v>
      </c>
      <c r="M192" s="9">
        <f t="shared" si="211"/>
        <v>5170</v>
      </c>
      <c r="N192" s="9">
        <f t="shared" ref="N192:V192" si="212">SUM(N186:N191)</f>
        <v>5277</v>
      </c>
      <c r="O192" s="9">
        <f t="shared" si="212"/>
        <v>5301</v>
      </c>
      <c r="P192" s="9">
        <f t="shared" si="212"/>
        <v>5129</v>
      </c>
      <c r="Q192" s="9">
        <f t="shared" si="212"/>
        <v>5157</v>
      </c>
      <c r="R192" s="9">
        <f t="shared" si="212"/>
        <v>5187</v>
      </c>
      <c r="S192" s="9">
        <f t="shared" si="212"/>
        <v>5392</v>
      </c>
      <c r="T192" s="9">
        <f t="shared" si="212"/>
        <v>5340</v>
      </c>
      <c r="U192" s="9">
        <f t="shared" si="212"/>
        <v>5326</v>
      </c>
      <c r="V192" s="9">
        <f t="shared" si="212"/>
        <v>5028</v>
      </c>
      <c r="W192" s="9">
        <f t="shared" ref="W192:AA192" si="213">SUM(W186:W191)</f>
        <v>4964</v>
      </c>
      <c r="X192" s="9">
        <f t="shared" si="213"/>
        <v>4835</v>
      </c>
      <c r="Y192" s="9">
        <f t="shared" si="213"/>
        <v>5019</v>
      </c>
      <c r="Z192" s="9">
        <f t="shared" si="213"/>
        <v>4908</v>
      </c>
      <c r="AA192" s="9">
        <f t="shared" si="213"/>
        <v>5211</v>
      </c>
      <c r="AB192" s="9">
        <f t="shared" ref="AB192:AD192" si="214">SUM(AB186:AB191)</f>
        <v>5490</v>
      </c>
      <c r="AC192" s="9">
        <f t="shared" si="214"/>
        <v>5537</v>
      </c>
      <c r="AD192" s="9">
        <f t="shared" si="214"/>
        <v>5478</v>
      </c>
      <c r="AE192" s="9">
        <f t="shared" ref="AE192:AG192" si="215">SUM(AE186:AE191)</f>
        <v>5037</v>
      </c>
      <c r="AF192" s="9">
        <f t="shared" si="215"/>
        <v>4827</v>
      </c>
      <c r="AG192" s="9">
        <f t="shared" si="215"/>
        <v>4738</v>
      </c>
      <c r="AH192" s="9">
        <f t="shared" ref="AH192" si="216">SUM(AH186:AH191)</f>
        <v>4832</v>
      </c>
      <c r="AI192" s="9">
        <f t="shared" ref="AI192:AJ192" si="217">SUM(AI186:AI191)</f>
        <v>5155</v>
      </c>
      <c r="AJ192" s="9">
        <f t="shared" si="217"/>
        <v>5327</v>
      </c>
      <c r="AK192" s="9">
        <f t="shared" ref="AK192:AU192" si="218">SUM(AK186:AK191)</f>
        <v>5349</v>
      </c>
      <c r="AL192" s="9">
        <f t="shared" si="218"/>
        <v>5364</v>
      </c>
      <c r="AM192" s="9">
        <f t="shared" si="218"/>
        <v>5790</v>
      </c>
      <c r="AN192" s="9">
        <f t="shared" si="218"/>
        <v>5982</v>
      </c>
      <c r="AO192" s="9">
        <f t="shared" si="218"/>
        <v>6128</v>
      </c>
      <c r="AP192" s="9">
        <f t="shared" si="218"/>
        <v>6449</v>
      </c>
      <c r="AQ192" s="9">
        <f t="shared" si="218"/>
        <v>6772</v>
      </c>
      <c r="AR192" s="9">
        <f t="shared" si="218"/>
        <v>6932</v>
      </c>
      <c r="AS192" s="9">
        <f t="shared" si="218"/>
        <v>7119</v>
      </c>
      <c r="AT192" s="9">
        <f t="shared" si="218"/>
        <v>7305</v>
      </c>
      <c r="AU192" s="9">
        <f t="shared" si="218"/>
        <v>7486</v>
      </c>
      <c r="AV192" s="9">
        <f t="shared" ref="AV192:BA192" si="219">SUM(AV186:AV191)</f>
        <v>8047</v>
      </c>
      <c r="AW192" s="9">
        <f t="shared" si="219"/>
        <v>8238</v>
      </c>
      <c r="AX192" s="9">
        <f t="shared" si="219"/>
        <v>8369</v>
      </c>
      <c r="AY192" s="9">
        <f t="shared" si="219"/>
        <v>8668</v>
      </c>
      <c r="AZ192" s="9">
        <f t="shared" si="219"/>
        <v>8902</v>
      </c>
      <c r="BA192" s="9">
        <f t="shared" si="219"/>
        <v>9150</v>
      </c>
      <c r="BB192" s="9">
        <f t="shared" ref="BB192" si="220">SUM(BB186:BB191)</f>
        <v>9279</v>
      </c>
      <c r="BC192" s="9">
        <f t="shared" ref="BC192:BH192" si="221">SUM(BC185:BC191)</f>
        <v>10776</v>
      </c>
      <c r="BD192" s="9">
        <f t="shared" si="221"/>
        <v>9832</v>
      </c>
      <c r="BE192" s="9">
        <f t="shared" si="221"/>
        <v>9036</v>
      </c>
      <c r="BF192" s="9">
        <f t="shared" si="221"/>
        <v>9503</v>
      </c>
      <c r="BG192" s="9">
        <f t="shared" si="221"/>
        <v>10926</v>
      </c>
      <c r="BH192" s="9">
        <f t="shared" si="221"/>
        <v>11426</v>
      </c>
      <c r="BI192" s="9">
        <f t="shared" ref="BI192" si="222">SUM(BI185:BI191)</f>
        <v>11747</v>
      </c>
      <c r="BJ192" s="6"/>
    </row>
    <row r="193" spans="1:67" ht="13.5" customHeight="1" x14ac:dyDescent="0.2">
      <c r="A193" s="5"/>
      <c r="B193" s="8" t="s">
        <v>33</v>
      </c>
      <c r="Y193" s="24"/>
      <c r="BJ193" s="6"/>
    </row>
    <row r="194" spans="1:67" ht="13.5" customHeight="1" x14ac:dyDescent="0.2">
      <c r="A194" s="5"/>
      <c r="B194" s="8"/>
      <c r="C194" s="1" t="s">
        <v>10</v>
      </c>
      <c r="Y194" s="24"/>
      <c r="BC194" s="1">
        <f>BC11+BC19</f>
        <v>24</v>
      </c>
      <c r="BD194" s="1">
        <f>BD11+BD19+BD56+BD94+BD101</f>
        <v>58</v>
      </c>
      <c r="BE194" s="1">
        <f>BE11+BE19+BE42+BE56+BE94+BE101</f>
        <v>109</v>
      </c>
      <c r="BF194" s="1">
        <f t="shared" ref="BF194:BH195" si="223">BF11+BF19+BF42+BF56+BF94+BF101+BF129</f>
        <v>196</v>
      </c>
      <c r="BG194" s="1">
        <f t="shared" si="223"/>
        <v>329</v>
      </c>
      <c r="BH194" s="1">
        <f t="shared" si="223"/>
        <v>475</v>
      </c>
      <c r="BI194" s="1">
        <f t="shared" ref="BI194" si="224">BI11+BI19+BI42+BI56+BI94+BI101+BI129</f>
        <v>609</v>
      </c>
      <c r="BJ194" s="6"/>
    </row>
    <row r="195" spans="1:67" ht="13.5" customHeight="1" x14ac:dyDescent="0.2">
      <c r="A195" s="5"/>
      <c r="C195" s="1" t="s">
        <v>0</v>
      </c>
      <c r="W195" s="1">
        <f t="shared" ref="W195:BB195" si="225">W12+W20+W43+W57+W95+W102+W130</f>
        <v>1032</v>
      </c>
      <c r="X195" s="1">
        <f t="shared" si="225"/>
        <v>942</v>
      </c>
      <c r="Y195" s="1">
        <f t="shared" si="225"/>
        <v>880</v>
      </c>
      <c r="Z195" s="1">
        <f t="shared" si="225"/>
        <v>805</v>
      </c>
      <c r="AA195" s="1">
        <f t="shared" si="225"/>
        <v>790</v>
      </c>
      <c r="AB195" s="1">
        <f t="shared" si="225"/>
        <v>759</v>
      </c>
      <c r="AC195" s="1">
        <f t="shared" si="225"/>
        <v>829</v>
      </c>
      <c r="AD195" s="1">
        <f t="shared" si="225"/>
        <v>872</v>
      </c>
      <c r="AE195" s="1">
        <f t="shared" si="225"/>
        <v>825</v>
      </c>
      <c r="AF195" s="1">
        <f t="shared" si="225"/>
        <v>911</v>
      </c>
      <c r="AG195" s="1">
        <f t="shared" si="225"/>
        <v>865</v>
      </c>
      <c r="AH195" s="1">
        <f t="shared" si="225"/>
        <v>895</v>
      </c>
      <c r="AI195" s="1">
        <f t="shared" si="225"/>
        <v>943</v>
      </c>
      <c r="AJ195" s="1">
        <f t="shared" si="225"/>
        <v>1016</v>
      </c>
      <c r="AK195" s="1">
        <f t="shared" si="225"/>
        <v>965</v>
      </c>
      <c r="AL195" s="1">
        <f t="shared" si="225"/>
        <v>897</v>
      </c>
      <c r="AM195" s="1">
        <f t="shared" si="225"/>
        <v>949</v>
      </c>
      <c r="AN195" s="1">
        <f t="shared" si="225"/>
        <v>992</v>
      </c>
      <c r="AO195" s="1">
        <f t="shared" si="225"/>
        <v>959</v>
      </c>
      <c r="AP195" s="1">
        <f t="shared" si="225"/>
        <v>983</v>
      </c>
      <c r="AQ195" s="1">
        <f t="shared" si="225"/>
        <v>1051</v>
      </c>
      <c r="AR195" s="1">
        <f t="shared" si="225"/>
        <v>1019</v>
      </c>
      <c r="AS195" s="1">
        <f t="shared" si="225"/>
        <v>1033</v>
      </c>
      <c r="AT195" s="1">
        <f t="shared" si="225"/>
        <v>1056</v>
      </c>
      <c r="AU195" s="1">
        <f t="shared" si="225"/>
        <v>1110</v>
      </c>
      <c r="AV195" s="1">
        <f t="shared" si="225"/>
        <v>1249</v>
      </c>
      <c r="AW195" s="1">
        <f t="shared" si="225"/>
        <v>1283</v>
      </c>
      <c r="AX195" s="1">
        <f t="shared" si="225"/>
        <v>1272</v>
      </c>
      <c r="AY195" s="1">
        <f t="shared" si="225"/>
        <v>1479</v>
      </c>
      <c r="AZ195" s="1">
        <f t="shared" si="225"/>
        <v>1571</v>
      </c>
      <c r="BA195" s="1">
        <f t="shared" si="225"/>
        <v>1514</v>
      </c>
      <c r="BB195" s="1">
        <f t="shared" si="225"/>
        <v>1600</v>
      </c>
      <c r="BC195" s="1">
        <f>BC12+BC20+BC43+BC57+BC95+BC102+BC130+4</f>
        <v>1536</v>
      </c>
      <c r="BD195" s="1">
        <f>BD12+BD20+BD43+BD57+BD95+BD102+BD130+4</f>
        <v>1332</v>
      </c>
      <c r="BE195" s="1">
        <f>BE12+BE20+BE43+BE57+BE95+BE102+BE130</f>
        <v>1150</v>
      </c>
      <c r="BF195" s="1">
        <f t="shared" si="223"/>
        <v>1205</v>
      </c>
      <c r="BG195" s="1">
        <f t="shared" si="223"/>
        <v>1411</v>
      </c>
      <c r="BH195" s="1">
        <f t="shared" si="223"/>
        <v>1520</v>
      </c>
      <c r="BI195" s="1">
        <f t="shared" ref="BI195" si="226">BI12+BI20+BI43+BI57+BI95+BI102+BI130</f>
        <v>1461</v>
      </c>
      <c r="BJ195" s="6"/>
      <c r="BM195" s="28"/>
    </row>
    <row r="196" spans="1:67" ht="13.5" customHeight="1" x14ac:dyDescent="0.2">
      <c r="A196" s="5"/>
      <c r="C196" s="1" t="s">
        <v>9</v>
      </c>
      <c r="AM196" s="1">
        <f>AM96</f>
        <v>0</v>
      </c>
      <c r="AN196" s="1">
        <f>AN96</f>
        <v>0</v>
      </c>
      <c r="AO196" s="1">
        <f>AO96</f>
        <v>2</v>
      </c>
      <c r="AP196" s="1">
        <f>AP96</f>
        <v>2</v>
      </c>
      <c r="AQ196" s="1">
        <f>AQ58+AQ96</f>
        <v>1</v>
      </c>
      <c r="AR196" s="1">
        <f>AR58+AR96</f>
        <v>1</v>
      </c>
      <c r="AS196" s="1">
        <f>AS58+AS96</f>
        <v>3</v>
      </c>
      <c r="AT196" s="1">
        <f>AT58+AT96</f>
        <v>2</v>
      </c>
      <c r="AU196" s="1">
        <f>AU58+AU96+AU131</f>
        <v>3</v>
      </c>
      <c r="AV196" s="1">
        <f>AV58+AV96+AV131</f>
        <v>8</v>
      </c>
      <c r="AW196" s="1">
        <f>AW21+AW58+AW96+AW131</f>
        <v>12</v>
      </c>
      <c r="AX196" s="1">
        <f>AX21+AX58+AX96+AX131</f>
        <v>9</v>
      </c>
      <c r="AY196" s="1">
        <f>AY21+AY58+AY96+AY131</f>
        <v>37</v>
      </c>
      <c r="AZ196" s="1">
        <f>AZ21+AZ58+AZ96+AZ131</f>
        <v>6</v>
      </c>
      <c r="BA196" s="1">
        <f>BA21+BA58+BA96+BA131</f>
        <v>17</v>
      </c>
      <c r="BB196" s="1">
        <f>BB21+BB44+BB58+BB96+BB131+9</f>
        <v>35</v>
      </c>
      <c r="BC196" s="1">
        <f>BC21+BC44+BC58+BC96+BC131+6</f>
        <v>21</v>
      </c>
      <c r="BD196" s="1">
        <f>BD21+BD44+BD58+BD96+BD131+6</f>
        <v>19</v>
      </c>
      <c r="BE196" s="1">
        <f>BE13+BE21+BE44+BE58+BE96+BE103+7</f>
        <v>40</v>
      </c>
      <c r="BF196" s="1">
        <f>BF13+BF21+BF44+BF58+BF96+BF103+11</f>
        <v>62</v>
      </c>
      <c r="BG196" s="1">
        <f>BG13+BG21+BG44+BG58+BG96+BG103+12</f>
        <v>52</v>
      </c>
      <c r="BH196" s="1">
        <f>BH13+BH21+BH44+BH58+BH96+BH103+9</f>
        <v>49</v>
      </c>
      <c r="BI196" s="1">
        <f>BI13+BI21+BI44+BI58+BI96+BI103+43</f>
        <v>88</v>
      </c>
      <c r="BJ196" s="6"/>
    </row>
    <row r="197" spans="1:67" ht="13.5" customHeight="1" x14ac:dyDescent="0.2">
      <c r="A197" s="5"/>
      <c r="C197" s="1" t="s">
        <v>5</v>
      </c>
      <c r="W197" s="1">
        <f t="shared" ref="W197:AQ197" si="227">W14+W22+W45+W59+W97+W104+W132</f>
        <v>208</v>
      </c>
      <c r="X197" s="1">
        <f t="shared" si="227"/>
        <v>223</v>
      </c>
      <c r="Y197" s="1">
        <f t="shared" si="227"/>
        <v>225</v>
      </c>
      <c r="Z197" s="1">
        <f t="shared" si="227"/>
        <v>260</v>
      </c>
      <c r="AA197" s="1">
        <f t="shared" si="227"/>
        <v>304</v>
      </c>
      <c r="AB197" s="1">
        <f t="shared" si="227"/>
        <v>295</v>
      </c>
      <c r="AC197" s="1">
        <f t="shared" si="227"/>
        <v>299</v>
      </c>
      <c r="AD197" s="1">
        <f t="shared" si="227"/>
        <v>244</v>
      </c>
      <c r="AE197" s="1">
        <f t="shared" si="227"/>
        <v>249</v>
      </c>
      <c r="AF197" s="1">
        <f t="shared" si="227"/>
        <v>215</v>
      </c>
      <c r="AG197" s="1">
        <f t="shared" si="227"/>
        <v>218</v>
      </c>
      <c r="AH197" s="1">
        <f t="shared" si="227"/>
        <v>173</v>
      </c>
      <c r="AI197" s="1">
        <f t="shared" si="227"/>
        <v>183</v>
      </c>
      <c r="AJ197" s="1">
        <f t="shared" si="227"/>
        <v>162</v>
      </c>
      <c r="AK197" s="1">
        <f t="shared" si="227"/>
        <v>159</v>
      </c>
      <c r="AL197" s="1">
        <f t="shared" si="227"/>
        <v>155</v>
      </c>
      <c r="AM197" s="1">
        <f t="shared" si="227"/>
        <v>187</v>
      </c>
      <c r="AN197" s="1">
        <f t="shared" si="227"/>
        <v>190</v>
      </c>
      <c r="AO197" s="1">
        <f t="shared" si="227"/>
        <v>195</v>
      </c>
      <c r="AP197" s="1">
        <f t="shared" si="227"/>
        <v>210</v>
      </c>
      <c r="AQ197" s="1">
        <f t="shared" si="227"/>
        <v>162</v>
      </c>
      <c r="AR197" s="1">
        <f>AR14+AR22+AR45+AR59+AR97+AR104+AR132+2</f>
        <v>205</v>
      </c>
      <c r="AS197" s="1">
        <f>AS14+AS22+AS45+AS59+AS97+AS104+AS132+1</f>
        <v>216</v>
      </c>
      <c r="AT197" s="1">
        <f>AT14+AT22+AT45+AT59+AT97+AT104+AT132</f>
        <v>180</v>
      </c>
      <c r="AU197" s="1">
        <f>AU14+AU22+AU45+AU59+AU97+AU104+AU132</f>
        <v>228</v>
      </c>
      <c r="AV197" s="1">
        <f>AV14+AV22+AV45+AV59+AV97+AV104+AV132+1</f>
        <v>232</v>
      </c>
      <c r="AW197" s="1">
        <f>AW14+AW22+AW45+AW59+AW97+AW104+AW132+2</f>
        <v>254</v>
      </c>
      <c r="AX197" s="1">
        <f>AX14+AX22+AX45+AX59+AX97+AX104+AX132+1</f>
        <v>309</v>
      </c>
      <c r="AY197" s="1">
        <f>AY14+AY22+AY45+AY59+AY97+AY104+AY132+1</f>
        <v>316</v>
      </c>
      <c r="AZ197" s="1">
        <f t="shared" ref="AZ197:BH197" si="228">AZ14+AZ22+AZ45+AZ59+AZ97+AZ104+AZ132</f>
        <v>297</v>
      </c>
      <c r="BA197" s="1">
        <f t="shared" si="228"/>
        <v>309</v>
      </c>
      <c r="BB197" s="1">
        <f t="shared" si="228"/>
        <v>279</v>
      </c>
      <c r="BC197" s="1">
        <f t="shared" si="228"/>
        <v>236</v>
      </c>
      <c r="BD197" s="1">
        <f t="shared" si="228"/>
        <v>245</v>
      </c>
      <c r="BE197" s="1">
        <f t="shared" si="228"/>
        <v>180</v>
      </c>
      <c r="BF197" s="1">
        <f t="shared" si="228"/>
        <v>251</v>
      </c>
      <c r="BG197" s="1">
        <f t="shared" si="228"/>
        <v>233</v>
      </c>
      <c r="BH197" s="1">
        <f t="shared" si="228"/>
        <v>256</v>
      </c>
      <c r="BI197" s="1">
        <f t="shared" ref="BI197" si="229">BI14+BI22+BI45+BI59+BI97+BI104+BI132</f>
        <v>246</v>
      </c>
      <c r="BJ197" s="6"/>
    </row>
    <row r="198" spans="1:67" ht="13.5" customHeight="1" x14ac:dyDescent="0.2">
      <c r="A198" s="5"/>
      <c r="C198" s="1" t="s">
        <v>7</v>
      </c>
      <c r="W198" s="1">
        <f t="shared" ref="W198:AF198" si="230">W15+W23+W60+W98+W105+W133</f>
        <v>52</v>
      </c>
      <c r="X198" s="1">
        <f t="shared" si="230"/>
        <v>74</v>
      </c>
      <c r="Y198" s="1">
        <f t="shared" si="230"/>
        <v>87</v>
      </c>
      <c r="Z198" s="1">
        <f t="shared" si="230"/>
        <v>94</v>
      </c>
      <c r="AA198" s="1">
        <f t="shared" si="230"/>
        <v>70</v>
      </c>
      <c r="AB198" s="1">
        <f t="shared" si="230"/>
        <v>105</v>
      </c>
      <c r="AC198" s="1">
        <f t="shared" si="230"/>
        <v>85</v>
      </c>
      <c r="AD198" s="1">
        <f t="shared" si="230"/>
        <v>107</v>
      </c>
      <c r="AE198" s="1">
        <f t="shared" si="230"/>
        <v>89</v>
      </c>
      <c r="AF198" s="1">
        <f t="shared" si="230"/>
        <v>98</v>
      </c>
      <c r="AG198" s="1">
        <f>AG15+AG23+AG60++AG98+AG105+AG133</f>
        <v>102</v>
      </c>
      <c r="AH198" s="1">
        <f t="shared" ref="AH198:AP198" si="231">AH15+AH23+AH46+AH60+AH98+AH105+AH133</f>
        <v>108</v>
      </c>
      <c r="AI198" s="1">
        <f t="shared" si="231"/>
        <v>80</v>
      </c>
      <c r="AJ198" s="1">
        <f t="shared" si="231"/>
        <v>98</v>
      </c>
      <c r="AK198" s="1">
        <f t="shared" si="231"/>
        <v>93</v>
      </c>
      <c r="AL198" s="1">
        <f t="shared" si="231"/>
        <v>90</v>
      </c>
      <c r="AM198" s="1">
        <f t="shared" si="231"/>
        <v>102</v>
      </c>
      <c r="AN198" s="1">
        <f t="shared" si="231"/>
        <v>81</v>
      </c>
      <c r="AO198" s="1">
        <f t="shared" si="231"/>
        <v>106</v>
      </c>
      <c r="AP198" s="1">
        <f t="shared" si="231"/>
        <v>124</v>
      </c>
      <c r="AQ198" s="1">
        <f>AQ15+AQ23+AQ46+AQ60+AQ98+AQ105+AQ133+1</f>
        <v>120</v>
      </c>
      <c r="AR198" s="1">
        <f>AR15+AR23+AR46+AR60+AR98+AR105+AR133+1</f>
        <v>141</v>
      </c>
      <c r="AS198" s="1">
        <f>AS15+AS23+AS46+AS60+AS98+AS105+AS133+1</f>
        <v>119</v>
      </c>
      <c r="AT198" s="1">
        <f>AT15+AT23+AT46+AT60+AT98+AT105+AT133+1</f>
        <v>116</v>
      </c>
      <c r="AU198" s="1">
        <f>AU15+AU23+AU46+AU60+AU98+AU105+AU133+2</f>
        <v>125</v>
      </c>
      <c r="AV198" s="1">
        <f>AV15+AV23+AV46+AV60+AV98+AV105+AV133</f>
        <v>137</v>
      </c>
      <c r="AW198" s="1">
        <f>AW15+AW23+AW46+AW60+AW98+AW105+AW133</f>
        <v>141</v>
      </c>
      <c r="AX198" s="1">
        <f>AX15+AX23+AX46+AX60+AX98+AX105+AX133</f>
        <v>137</v>
      </c>
      <c r="AY198" s="1">
        <f>AY15+AY23+AY46+AY60+AY98+AY105+AY133</f>
        <v>160</v>
      </c>
      <c r="AZ198" s="1">
        <f>AZ15+AZ23+AZ46+AZ60+AZ98+AZ105+AZ133</f>
        <v>149</v>
      </c>
      <c r="BA198" s="1">
        <f>BA15+BA23+BA46+BA60+BA98+BA105+BA133+2</f>
        <v>166</v>
      </c>
      <c r="BB198" s="1">
        <f>BB15+BB23+BB46+BB60+BB98+BB105+BB133</f>
        <v>161</v>
      </c>
      <c r="BC198" s="1">
        <f>BC15+BC23+BC46+BC60+BC98+BC105+BC133</f>
        <v>151</v>
      </c>
      <c r="BD198" s="1">
        <f>BD15+BD23+BD46+BD60+BD98+BD105+BD133</f>
        <v>149</v>
      </c>
      <c r="BE198" s="1">
        <f>BE15+BE23+BE46+BE60+BE98+BE105+BE133+2</f>
        <v>157</v>
      </c>
      <c r="BF198" s="1">
        <f>BF15+BF23+BF46+BF60+BF98+BF105+BF133</f>
        <v>152</v>
      </c>
      <c r="BG198" s="1">
        <f>BG15+BG23+BG46+BG60+BG98+BG105+BG133</f>
        <v>141</v>
      </c>
      <c r="BH198" s="1">
        <f>BH15+BH23+BH46+BH60+BH98+BH105+BH133</f>
        <v>99</v>
      </c>
      <c r="BI198" s="1">
        <f>BI15+BI23+BI46+BI60+BI98+BI105+BI133</f>
        <v>129</v>
      </c>
      <c r="BJ198" s="6"/>
    </row>
    <row r="199" spans="1:67" ht="13.5" customHeight="1" x14ac:dyDescent="0.2">
      <c r="A199" s="5"/>
      <c r="C199" s="1" t="s">
        <v>32</v>
      </c>
      <c r="BD199" s="1">
        <f t="shared" ref="BD199:BI199" si="232">BD16</f>
        <v>114</v>
      </c>
      <c r="BE199" s="1">
        <f t="shared" si="232"/>
        <v>114</v>
      </c>
      <c r="BF199" s="1">
        <f t="shared" si="232"/>
        <v>116</v>
      </c>
      <c r="BG199" s="1">
        <f t="shared" si="232"/>
        <v>115</v>
      </c>
      <c r="BH199" s="1">
        <f t="shared" si="232"/>
        <v>120</v>
      </c>
      <c r="BI199" s="1">
        <f t="shared" si="232"/>
        <v>113</v>
      </c>
      <c r="BJ199" s="6"/>
    </row>
    <row r="200" spans="1:67" ht="13.5" customHeight="1" x14ac:dyDescent="0.2">
      <c r="A200" s="5"/>
      <c r="W200" s="9">
        <f t="shared" ref="W200:AA200" si="233">SUM(W195:W198)</f>
        <v>1292</v>
      </c>
      <c r="X200" s="9">
        <f t="shared" si="233"/>
        <v>1239</v>
      </c>
      <c r="Y200" s="9">
        <f t="shared" si="233"/>
        <v>1192</v>
      </c>
      <c r="Z200" s="9">
        <f t="shared" si="233"/>
        <v>1159</v>
      </c>
      <c r="AA200" s="9">
        <f t="shared" si="233"/>
        <v>1164</v>
      </c>
      <c r="AB200" s="9">
        <f t="shared" ref="AB200:AD200" si="234">SUM(AB195:AB198)</f>
        <v>1159</v>
      </c>
      <c r="AC200" s="9">
        <f t="shared" si="234"/>
        <v>1213</v>
      </c>
      <c r="AD200" s="9">
        <f t="shared" si="234"/>
        <v>1223</v>
      </c>
      <c r="AE200" s="9">
        <f t="shared" ref="AE200:AG200" si="235">SUM(AE195:AE198)</f>
        <v>1163</v>
      </c>
      <c r="AF200" s="9">
        <f t="shared" si="235"/>
        <v>1224</v>
      </c>
      <c r="AG200" s="9">
        <f t="shared" si="235"/>
        <v>1185</v>
      </c>
      <c r="AH200" s="9">
        <f t="shared" ref="AH200:AJ200" si="236">SUM(AH195:AH198)</f>
        <v>1176</v>
      </c>
      <c r="AI200" s="9">
        <f t="shared" si="236"/>
        <v>1206</v>
      </c>
      <c r="AJ200" s="9">
        <f t="shared" si="236"/>
        <v>1276</v>
      </c>
      <c r="AK200" s="9">
        <f>SUM(AK195:AK198)</f>
        <v>1217</v>
      </c>
      <c r="AL200" s="9">
        <f t="shared" ref="AL200:AM200" si="237">SUM(AL195:AL198)</f>
        <v>1142</v>
      </c>
      <c r="AM200" s="9">
        <f t="shared" si="237"/>
        <v>1238</v>
      </c>
      <c r="AN200" s="9">
        <f t="shared" ref="AN200:AP200" si="238">SUM(AN195:AN198)</f>
        <v>1263</v>
      </c>
      <c r="AO200" s="9">
        <f t="shared" si="238"/>
        <v>1262</v>
      </c>
      <c r="AP200" s="9">
        <f t="shared" si="238"/>
        <v>1319</v>
      </c>
      <c r="AQ200" s="9">
        <f t="shared" ref="AQ200:AR200" si="239">SUM(AQ195:AQ198)</f>
        <v>1334</v>
      </c>
      <c r="AR200" s="9">
        <f t="shared" si="239"/>
        <v>1366</v>
      </c>
      <c r="AS200" s="9">
        <f t="shared" ref="AS200:AV200" si="240">SUM(AS195:AS198)</f>
        <v>1371</v>
      </c>
      <c r="AT200" s="9">
        <f t="shared" si="240"/>
        <v>1354</v>
      </c>
      <c r="AU200" s="9">
        <f t="shared" si="240"/>
        <v>1466</v>
      </c>
      <c r="AV200" s="9">
        <f t="shared" si="240"/>
        <v>1626</v>
      </c>
      <c r="AW200" s="9">
        <f t="shared" ref="AW200:BB200" si="241">SUM(AW195:AW198)</f>
        <v>1690</v>
      </c>
      <c r="AX200" s="9">
        <f t="shared" si="241"/>
        <v>1727</v>
      </c>
      <c r="AY200" s="9">
        <f t="shared" si="241"/>
        <v>1992</v>
      </c>
      <c r="AZ200" s="9">
        <f t="shared" si="241"/>
        <v>2023</v>
      </c>
      <c r="BA200" s="9">
        <f t="shared" si="241"/>
        <v>2006</v>
      </c>
      <c r="BB200" s="9">
        <f t="shared" si="241"/>
        <v>2075</v>
      </c>
      <c r="BC200" s="9">
        <f>SUM(BC194:BC198)</f>
        <v>1968</v>
      </c>
      <c r="BD200" s="9">
        <f t="shared" ref="BD200:BI200" si="242">SUM(BD194:BD199)</f>
        <v>1917</v>
      </c>
      <c r="BE200" s="9">
        <f t="shared" si="242"/>
        <v>1750</v>
      </c>
      <c r="BF200" s="9">
        <f t="shared" si="242"/>
        <v>1982</v>
      </c>
      <c r="BG200" s="9">
        <f t="shared" si="242"/>
        <v>2281</v>
      </c>
      <c r="BH200" s="9">
        <f t="shared" si="242"/>
        <v>2519</v>
      </c>
      <c r="BI200" s="9">
        <f t="shared" si="242"/>
        <v>2646</v>
      </c>
      <c r="BJ200" s="6"/>
      <c r="BL200" s="28"/>
      <c r="BM200" s="28"/>
      <c r="BN200" s="28"/>
      <c r="BO200" s="28"/>
    </row>
    <row r="201" spans="1:67" ht="13.5" customHeight="1" x14ac:dyDescent="0.2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6"/>
    </row>
    <row r="202" spans="1:67" ht="13.5" customHeight="1" x14ac:dyDescent="0.2">
      <c r="A202" s="5"/>
      <c r="B202" s="34" t="s">
        <v>123</v>
      </c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6"/>
    </row>
    <row r="203" spans="1:67" ht="13.5" customHeight="1" x14ac:dyDescent="0.2">
      <c r="A203" s="5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6"/>
    </row>
    <row r="204" spans="1:67" ht="13.5" customHeight="1" x14ac:dyDescent="0.25">
      <c r="A204" s="5"/>
      <c r="B204" s="37" t="s">
        <v>122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9"/>
      <c r="BJ204" s="6"/>
    </row>
    <row r="205" spans="1:67" ht="13.5" customHeight="1" x14ac:dyDescent="0.2">
      <c r="A205" s="5"/>
      <c r="BJ205" s="6"/>
    </row>
    <row r="206" spans="1:67" ht="13.5" customHeight="1" x14ac:dyDescent="0.2">
      <c r="A206" s="5"/>
      <c r="B206" s="1" t="s">
        <v>96</v>
      </c>
      <c r="BJ206" s="6"/>
    </row>
    <row r="207" spans="1:67" ht="13.5" customHeight="1" x14ac:dyDescent="0.2">
      <c r="A207" s="5"/>
      <c r="B207" s="1" t="s">
        <v>95</v>
      </c>
      <c r="BJ207" s="6"/>
    </row>
    <row r="208" spans="1:67" ht="13.5" customHeight="1" x14ac:dyDescent="0.2">
      <c r="A208" s="5"/>
      <c r="BJ208" s="6"/>
    </row>
    <row r="209" spans="1:62" ht="13.5" customHeight="1" x14ac:dyDescent="0.2">
      <c r="A209" s="5"/>
      <c r="B209" s="1" t="s">
        <v>98</v>
      </c>
      <c r="BJ209" s="6"/>
    </row>
    <row r="210" spans="1:62" ht="13.5" customHeight="1" x14ac:dyDescent="0.2">
      <c r="A210" s="5"/>
      <c r="B210" s="1" t="s">
        <v>99</v>
      </c>
      <c r="BJ210" s="6"/>
    </row>
    <row r="211" spans="1:62" ht="13.5" customHeight="1" x14ac:dyDescent="0.2">
      <c r="A211" s="5"/>
      <c r="BJ211" s="6"/>
    </row>
    <row r="212" spans="1:62" ht="13.5" customHeight="1" x14ac:dyDescent="0.2">
      <c r="A212" s="5"/>
      <c r="B212" s="1" t="s">
        <v>117</v>
      </c>
      <c r="BJ212" s="6"/>
    </row>
    <row r="213" spans="1:62" ht="13.5" customHeight="1" x14ac:dyDescent="0.2">
      <c r="A213" s="5"/>
      <c r="BJ213" s="6"/>
    </row>
    <row r="214" spans="1:62" ht="13.5" customHeight="1" x14ac:dyDescent="0.2">
      <c r="A214" s="10"/>
      <c r="B214" s="32" t="s">
        <v>31</v>
      </c>
      <c r="C214" s="3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5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 t="s">
        <v>125</v>
      </c>
      <c r="BJ214" s="11"/>
    </row>
  </sheetData>
  <mergeCells count="4">
    <mergeCell ref="A2:BJ2"/>
    <mergeCell ref="B214:C214"/>
    <mergeCell ref="B202:BI203"/>
    <mergeCell ref="B204:BI204"/>
  </mergeCells>
  <hyperlinks>
    <hyperlink ref="B214:C214" r:id="rId1" display="Source: IPEDS C, Completions Survey" xr:uid="{7AE085A9-DFE9-44C0-958F-755A71E5D1A3}"/>
    <hyperlink ref="B204" r:id="rId2" xr:uid="{BFF5AA92-BBFA-44D3-BCD5-E1F549B971DE}"/>
  </hyperlinks>
  <printOptions horizontalCentered="1"/>
  <pageMargins left="0.7" right="0.45" top="0.5" bottom="0.25" header="0.3" footer="0.3"/>
  <pageSetup orientation="portrait" r:id="rId3"/>
  <rowBreaks count="3" manualBreakCount="3">
    <brk id="54" max="16383" man="1"/>
    <brk id="106" max="16383" man="1"/>
    <brk id="161" max="16383" man="1"/>
  </rowBreaks>
  <ignoredErrors>
    <ignoredError sqref="AM190 AU198 AS197 AW197 BA198 AZ196 BA196:BB196 BE196:BE199 BF196:BI19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16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3.5" customHeight="1" x14ac:dyDescent="0.2"/>
  <cols>
    <col min="1" max="2" width="2.7109375" style="1" customWidth="1"/>
    <col min="3" max="3" width="25.7109375" style="1" customWidth="1"/>
    <col min="4" max="55" width="7.7109375" style="1" hidden="1" customWidth="1"/>
    <col min="56" max="61" width="7.7109375" style="1" customWidth="1"/>
    <col min="62" max="62" width="2.7109375" style="1" customWidth="1"/>
    <col min="63" max="16384" width="9.140625" style="1"/>
  </cols>
  <sheetData>
    <row r="2" spans="1:62" ht="15" customHeight="1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1"/>
    </row>
    <row r="3" spans="1:62" ht="13.5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"/>
    </row>
    <row r="4" spans="1:62" ht="15" customHeight="1" x14ac:dyDescent="0.25">
      <c r="A4" s="5"/>
      <c r="B4" s="7" t="s">
        <v>109</v>
      </c>
      <c r="BJ4" s="6"/>
    </row>
    <row r="5" spans="1:62" ht="15" customHeight="1" x14ac:dyDescent="0.25">
      <c r="A5" s="5"/>
      <c r="B5" s="7" t="s">
        <v>26</v>
      </c>
      <c r="BJ5" s="6"/>
    </row>
    <row r="6" spans="1:62" ht="13.5" customHeight="1" x14ac:dyDescent="0.2">
      <c r="A6" s="5"/>
      <c r="BJ6" s="6"/>
    </row>
    <row r="7" spans="1:62" ht="13.5" customHeight="1" thickBot="1" x14ac:dyDescent="0.25">
      <c r="A7" s="5"/>
      <c r="B7" s="3"/>
      <c r="C7" s="3"/>
      <c r="D7" s="4" t="s">
        <v>63</v>
      </c>
      <c r="E7" s="4" t="s">
        <v>62</v>
      </c>
      <c r="F7" s="4" t="s">
        <v>61</v>
      </c>
      <c r="G7" s="4" t="s">
        <v>60</v>
      </c>
      <c r="H7" s="4" t="s">
        <v>59</v>
      </c>
      <c r="I7" s="4" t="s">
        <v>58</v>
      </c>
      <c r="J7" s="4" t="s">
        <v>57</v>
      </c>
      <c r="K7" s="4" t="s">
        <v>56</v>
      </c>
      <c r="L7" s="4" t="s">
        <v>55</v>
      </c>
      <c r="M7" s="4" t="s">
        <v>54</v>
      </c>
      <c r="N7" s="4" t="s">
        <v>53</v>
      </c>
      <c r="O7" s="4" t="s">
        <v>52</v>
      </c>
      <c r="P7" s="4" t="s">
        <v>51</v>
      </c>
      <c r="Q7" s="4" t="s">
        <v>50</v>
      </c>
      <c r="R7" s="4" t="s">
        <v>49</v>
      </c>
      <c r="S7" s="4" t="s">
        <v>48</v>
      </c>
      <c r="T7" s="4" t="s">
        <v>47</v>
      </c>
      <c r="U7" s="4" t="s">
        <v>46</v>
      </c>
      <c r="V7" s="4" t="s">
        <v>45</v>
      </c>
      <c r="W7" s="4" t="s">
        <v>42</v>
      </c>
      <c r="X7" s="4" t="s">
        <v>43</v>
      </c>
      <c r="Y7" s="4" t="s">
        <v>39</v>
      </c>
      <c r="Z7" s="4" t="s">
        <v>40</v>
      </c>
      <c r="AA7" s="4" t="s">
        <v>41</v>
      </c>
      <c r="AB7" s="4" t="s">
        <v>38</v>
      </c>
      <c r="AC7" s="4" t="s">
        <v>37</v>
      </c>
      <c r="AD7" s="4" t="s">
        <v>36</v>
      </c>
      <c r="AE7" s="4" t="s">
        <v>35</v>
      </c>
      <c r="AF7" s="4" t="s">
        <v>34</v>
      </c>
      <c r="AG7" s="4" t="s">
        <v>22</v>
      </c>
      <c r="AH7" s="4" t="s">
        <v>21</v>
      </c>
      <c r="AI7" s="4" t="s">
        <v>20</v>
      </c>
      <c r="AJ7" s="4" t="s">
        <v>19</v>
      </c>
      <c r="AK7" s="4" t="s">
        <v>18</v>
      </c>
      <c r="AL7" s="4" t="s">
        <v>17</v>
      </c>
      <c r="AM7" s="4" t="s">
        <v>16</v>
      </c>
      <c r="AN7" s="4" t="s">
        <v>15</v>
      </c>
      <c r="AO7" s="4" t="s">
        <v>14</v>
      </c>
      <c r="AP7" s="4" t="s">
        <v>13</v>
      </c>
      <c r="AQ7" s="4" t="s">
        <v>12</v>
      </c>
      <c r="AR7" s="4" t="s">
        <v>8</v>
      </c>
      <c r="AS7" s="4" t="s">
        <v>6</v>
      </c>
      <c r="AT7" s="4" t="s">
        <v>3</v>
      </c>
      <c r="AU7" s="4" t="s">
        <v>1</v>
      </c>
      <c r="AV7" s="4" t="s">
        <v>2</v>
      </c>
      <c r="AW7" s="4" t="s">
        <v>4</v>
      </c>
      <c r="AX7" s="4" t="s">
        <v>108</v>
      </c>
      <c r="AY7" s="4" t="s">
        <v>110</v>
      </c>
      <c r="AZ7" s="4" t="s">
        <v>112</v>
      </c>
      <c r="BA7" s="4" t="s">
        <v>113</v>
      </c>
      <c r="BB7" s="4" t="s">
        <v>114</v>
      </c>
      <c r="BC7" s="4" t="s">
        <v>115</v>
      </c>
      <c r="BD7" s="4" t="s">
        <v>116</v>
      </c>
      <c r="BE7" s="4" t="s">
        <v>118</v>
      </c>
      <c r="BF7" s="4" t="s">
        <v>119</v>
      </c>
      <c r="BG7" s="4" t="s">
        <v>120</v>
      </c>
      <c r="BH7" s="4" t="s">
        <v>121</v>
      </c>
      <c r="BI7" s="4" t="s">
        <v>124</v>
      </c>
      <c r="BJ7" s="6"/>
    </row>
    <row r="8" spans="1:62" ht="13.5" customHeight="1" thickTop="1" x14ac:dyDescent="0.2">
      <c r="A8" s="5"/>
      <c r="BJ8" s="6"/>
    </row>
    <row r="9" spans="1:62" ht="13.5" customHeight="1" x14ac:dyDescent="0.2">
      <c r="A9" s="5"/>
      <c r="B9" s="15" t="s">
        <v>30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6"/>
    </row>
    <row r="10" spans="1:62" ht="13.5" customHeight="1" x14ac:dyDescent="0.2">
      <c r="A10" s="5"/>
      <c r="B10" s="8" t="s">
        <v>65</v>
      </c>
      <c r="BJ10" s="6"/>
    </row>
    <row r="11" spans="1:62" ht="13.5" customHeight="1" x14ac:dyDescent="0.2">
      <c r="A11" s="5"/>
      <c r="C11" s="1" t="s">
        <v>0</v>
      </c>
      <c r="AK11" s="1">
        <v>3</v>
      </c>
      <c r="AL11" s="1">
        <v>8</v>
      </c>
      <c r="AM11" s="1">
        <v>10</v>
      </c>
      <c r="AN11" s="1">
        <v>9</v>
      </c>
      <c r="AO11" s="1">
        <v>8</v>
      </c>
      <c r="AP11" s="1">
        <v>6</v>
      </c>
      <c r="AQ11" s="1">
        <v>12</v>
      </c>
      <c r="AR11" s="1">
        <v>13</v>
      </c>
      <c r="AS11" s="1">
        <v>16</v>
      </c>
      <c r="AT11" s="1">
        <v>15</v>
      </c>
      <c r="AU11" s="1">
        <v>20</v>
      </c>
      <c r="AV11" s="1">
        <v>33</v>
      </c>
      <c r="AW11" s="1">
        <v>25</v>
      </c>
      <c r="AX11" s="1">
        <v>28</v>
      </c>
      <c r="AY11" s="1">
        <v>19</v>
      </c>
      <c r="AZ11" s="1">
        <v>28</v>
      </c>
      <c r="BA11" s="1">
        <v>18</v>
      </c>
      <c r="BB11" s="1">
        <v>24</v>
      </c>
      <c r="BC11" s="1">
        <v>18</v>
      </c>
      <c r="BD11" s="1">
        <v>26</v>
      </c>
      <c r="BE11" s="1">
        <v>17</v>
      </c>
      <c r="BF11" s="1">
        <v>15</v>
      </c>
      <c r="BG11" s="1">
        <v>16</v>
      </c>
      <c r="BH11" s="1">
        <v>21</v>
      </c>
      <c r="BI11" s="1">
        <v>25</v>
      </c>
      <c r="BJ11" s="6"/>
    </row>
    <row r="12" spans="1:62" ht="13.5" hidden="1" customHeight="1" x14ac:dyDescent="0.2">
      <c r="A12" s="5"/>
      <c r="C12" s="1" t="s">
        <v>9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1</v>
      </c>
      <c r="AW12" s="1">
        <v>1</v>
      </c>
      <c r="AX12" s="1">
        <v>1</v>
      </c>
      <c r="AY12" s="1">
        <v>3</v>
      </c>
      <c r="AZ12" s="1">
        <v>0</v>
      </c>
      <c r="BA12" s="1">
        <v>0</v>
      </c>
      <c r="BJ12" s="6"/>
    </row>
    <row r="13" spans="1:62" ht="13.5" hidden="1" customHeight="1" x14ac:dyDescent="0.2">
      <c r="A13" s="5"/>
      <c r="AK13" s="9">
        <f>AK11</f>
        <v>3</v>
      </c>
      <c r="AL13" s="9">
        <f>AL11</f>
        <v>8</v>
      </c>
      <c r="AM13" s="9">
        <f t="shared" ref="AM13:AV13" si="0">SUM(AM11:AM12)</f>
        <v>10</v>
      </c>
      <c r="AN13" s="9">
        <f t="shared" si="0"/>
        <v>9</v>
      </c>
      <c r="AO13" s="9">
        <f t="shared" si="0"/>
        <v>8</v>
      </c>
      <c r="AP13" s="9">
        <f t="shared" si="0"/>
        <v>6</v>
      </c>
      <c r="AQ13" s="9">
        <f t="shared" si="0"/>
        <v>12</v>
      </c>
      <c r="AR13" s="9">
        <f t="shared" si="0"/>
        <v>13</v>
      </c>
      <c r="AS13" s="9">
        <f t="shared" si="0"/>
        <v>16</v>
      </c>
      <c r="AT13" s="9">
        <f t="shared" si="0"/>
        <v>15</v>
      </c>
      <c r="AU13" s="9">
        <f t="shared" si="0"/>
        <v>20</v>
      </c>
      <c r="AV13" s="9">
        <f t="shared" si="0"/>
        <v>34</v>
      </c>
      <c r="AW13" s="9">
        <f t="shared" ref="AW13:BA13" si="1">SUM(AW11:AW12)</f>
        <v>26</v>
      </c>
      <c r="AX13" s="9">
        <f t="shared" si="1"/>
        <v>29</v>
      </c>
      <c r="AY13" s="9">
        <f t="shared" si="1"/>
        <v>22</v>
      </c>
      <c r="AZ13" s="9">
        <f t="shared" si="1"/>
        <v>28</v>
      </c>
      <c r="BA13" s="9">
        <f t="shared" si="1"/>
        <v>18</v>
      </c>
      <c r="BB13" s="9">
        <f>BB11</f>
        <v>24</v>
      </c>
      <c r="BC13" s="9">
        <f t="shared" ref="BC13:BE13" si="2">BC11</f>
        <v>18</v>
      </c>
      <c r="BD13" s="9">
        <f t="shared" si="2"/>
        <v>26</v>
      </c>
      <c r="BE13" s="9">
        <f t="shared" si="2"/>
        <v>17</v>
      </c>
      <c r="BF13" s="9">
        <f t="shared" ref="BF13" si="3">BF11</f>
        <v>15</v>
      </c>
      <c r="BG13" s="9"/>
      <c r="BH13" s="9"/>
      <c r="BI13" s="9"/>
      <c r="BJ13" s="6"/>
    </row>
    <row r="14" spans="1:62" ht="13.5" customHeight="1" x14ac:dyDescent="0.2">
      <c r="A14" s="5"/>
      <c r="B14" s="8" t="s">
        <v>66</v>
      </c>
      <c r="BJ14" s="6"/>
    </row>
    <row r="15" spans="1:62" ht="13.5" customHeight="1" x14ac:dyDescent="0.2">
      <c r="A15" s="5"/>
      <c r="C15" s="1" t="s">
        <v>0</v>
      </c>
      <c r="AL15" s="1">
        <v>0</v>
      </c>
      <c r="AM15" s="1">
        <v>0</v>
      </c>
      <c r="AN15" s="1">
        <v>0</v>
      </c>
      <c r="AO15" s="1">
        <v>6</v>
      </c>
      <c r="AP15" s="1">
        <v>8</v>
      </c>
      <c r="AQ15" s="1">
        <v>6</v>
      </c>
      <c r="AR15" s="1">
        <v>3</v>
      </c>
      <c r="AS15" s="1">
        <v>9</v>
      </c>
      <c r="AT15" s="1">
        <v>9</v>
      </c>
      <c r="AU15" s="1">
        <v>9</v>
      </c>
      <c r="AV15" s="1">
        <v>10</v>
      </c>
      <c r="AW15" s="1">
        <v>7</v>
      </c>
      <c r="AX15" s="1">
        <v>8</v>
      </c>
      <c r="AY15" s="1">
        <v>12</v>
      </c>
      <c r="AZ15" s="1">
        <v>5</v>
      </c>
      <c r="BA15" s="1">
        <v>6</v>
      </c>
      <c r="BB15" s="1">
        <v>6</v>
      </c>
      <c r="BC15" s="1">
        <v>7</v>
      </c>
      <c r="BD15" s="1">
        <v>14</v>
      </c>
      <c r="BE15" s="1">
        <v>9</v>
      </c>
      <c r="BF15" s="1">
        <v>9</v>
      </c>
      <c r="BG15" s="1">
        <v>6</v>
      </c>
      <c r="BH15" s="1">
        <v>13</v>
      </c>
      <c r="BI15" s="1">
        <v>8</v>
      </c>
      <c r="BJ15" s="6"/>
    </row>
    <row r="16" spans="1:62" ht="13.5" customHeight="1" x14ac:dyDescent="0.2">
      <c r="A16" s="5"/>
      <c r="B16" s="8" t="s">
        <v>67</v>
      </c>
      <c r="BJ16" s="6"/>
    </row>
    <row r="17" spans="1:64" ht="13.5" hidden="1" customHeight="1" x14ac:dyDescent="0.2">
      <c r="A17" s="5"/>
      <c r="C17" s="1" t="s">
        <v>0</v>
      </c>
      <c r="W17" s="1">
        <v>1</v>
      </c>
      <c r="X17" s="1">
        <v>0</v>
      </c>
      <c r="Y17" s="1">
        <v>3</v>
      </c>
      <c r="Z17" s="1">
        <v>0</v>
      </c>
      <c r="AA17" s="1">
        <v>1</v>
      </c>
      <c r="AB17" s="1">
        <v>0</v>
      </c>
      <c r="AC17" s="1">
        <v>2</v>
      </c>
      <c r="AD17" s="1">
        <v>1</v>
      </c>
      <c r="AE17" s="1">
        <v>2</v>
      </c>
      <c r="AF17" s="1">
        <v>4</v>
      </c>
      <c r="AG17" s="1">
        <v>3</v>
      </c>
      <c r="AH17" s="1">
        <v>0</v>
      </c>
      <c r="AI17" s="1">
        <v>2</v>
      </c>
      <c r="AJ17" s="1">
        <v>6</v>
      </c>
      <c r="AK17" s="1">
        <v>4</v>
      </c>
      <c r="AL17" s="1">
        <v>5</v>
      </c>
      <c r="AM17" s="1">
        <v>2</v>
      </c>
      <c r="AN17" s="1">
        <v>2</v>
      </c>
      <c r="AO17" s="1">
        <v>4</v>
      </c>
      <c r="AP17" s="1">
        <v>3</v>
      </c>
      <c r="AQ17" s="1">
        <v>2</v>
      </c>
      <c r="AR17" s="1">
        <v>1</v>
      </c>
      <c r="AS17" s="1">
        <v>4</v>
      </c>
      <c r="AT17" s="1">
        <v>1</v>
      </c>
      <c r="AU17" s="1">
        <v>1</v>
      </c>
      <c r="AV17" s="1">
        <v>1</v>
      </c>
      <c r="AW17" s="1">
        <v>2</v>
      </c>
      <c r="BJ17" s="6"/>
    </row>
    <row r="18" spans="1:64" ht="13.5" customHeight="1" x14ac:dyDescent="0.2">
      <c r="A18" s="5"/>
      <c r="C18" s="1" t="s">
        <v>9</v>
      </c>
      <c r="AX18" s="1">
        <v>0</v>
      </c>
      <c r="AY18" s="1">
        <v>0</v>
      </c>
      <c r="AZ18" s="1">
        <v>5</v>
      </c>
      <c r="BA18" s="1">
        <v>3</v>
      </c>
      <c r="BB18" s="1">
        <v>4</v>
      </c>
      <c r="BC18" s="1">
        <v>3</v>
      </c>
      <c r="BD18" s="1">
        <v>0</v>
      </c>
      <c r="BE18" s="1">
        <v>2</v>
      </c>
      <c r="BF18" s="1">
        <v>1</v>
      </c>
      <c r="BG18" s="1">
        <v>0</v>
      </c>
      <c r="BH18" s="1">
        <v>1</v>
      </c>
      <c r="BI18" s="1">
        <v>4</v>
      </c>
      <c r="BJ18" s="6"/>
    </row>
    <row r="19" spans="1:64" ht="13.5" hidden="1" customHeight="1" x14ac:dyDescent="0.2">
      <c r="A19" s="5"/>
      <c r="W19" s="9">
        <f t="shared" ref="W19" si="4">SUM(W17:W18)</f>
        <v>1</v>
      </c>
      <c r="X19" s="9">
        <f t="shared" ref="X19" si="5">SUM(X17:X18)</f>
        <v>0</v>
      </c>
      <c r="Y19" s="9">
        <f t="shared" ref="Y19" si="6">SUM(Y17:Y18)</f>
        <v>3</v>
      </c>
      <c r="Z19" s="9">
        <f t="shared" ref="Z19" si="7">SUM(Z17:Z18)</f>
        <v>0</v>
      </c>
      <c r="AA19" s="9">
        <f t="shared" ref="AA19" si="8">SUM(AA17:AA18)</f>
        <v>1</v>
      </c>
      <c r="AB19" s="9">
        <f t="shared" ref="AB19" si="9">SUM(AB17:AB18)</f>
        <v>0</v>
      </c>
      <c r="AC19" s="9">
        <f t="shared" ref="AC19" si="10">SUM(AC17:AC18)</f>
        <v>2</v>
      </c>
      <c r="AD19" s="9">
        <f t="shared" ref="AD19" si="11">SUM(AD17:AD18)</f>
        <v>1</v>
      </c>
      <c r="AE19" s="9">
        <f t="shared" ref="AE19" si="12">SUM(AE17:AE18)</f>
        <v>2</v>
      </c>
      <c r="AF19" s="9">
        <f t="shared" ref="AF19" si="13">SUM(AF17:AF18)</f>
        <v>4</v>
      </c>
      <c r="AG19" s="9">
        <f t="shared" ref="AG19" si="14">SUM(AG17:AG18)</f>
        <v>3</v>
      </c>
      <c r="AH19" s="9">
        <f t="shared" ref="AH19" si="15">SUM(AH17:AH18)</f>
        <v>0</v>
      </c>
      <c r="AI19" s="9">
        <f t="shared" ref="AI19" si="16">SUM(AI17:AI18)</f>
        <v>2</v>
      </c>
      <c r="AJ19" s="9">
        <f t="shared" ref="AJ19" si="17">SUM(AJ17:AJ18)</f>
        <v>6</v>
      </c>
      <c r="AK19" s="9">
        <f t="shared" ref="AK19" si="18">SUM(AK17:AK18)</f>
        <v>4</v>
      </c>
      <c r="AL19" s="9">
        <f t="shared" ref="AL19" si="19">SUM(AL17:AL18)</f>
        <v>5</v>
      </c>
      <c r="AM19" s="9">
        <f t="shared" ref="AM19" si="20">SUM(AM17:AM18)</f>
        <v>2</v>
      </c>
      <c r="AN19" s="9">
        <f t="shared" ref="AN19" si="21">SUM(AN17:AN18)</f>
        <v>2</v>
      </c>
      <c r="AO19" s="9">
        <f t="shared" ref="AO19:AV19" si="22">SUM(AO17:AO18)</f>
        <v>4</v>
      </c>
      <c r="AP19" s="9">
        <f t="shared" si="22"/>
        <v>3</v>
      </c>
      <c r="AQ19" s="9">
        <f t="shared" si="22"/>
        <v>2</v>
      </c>
      <c r="AR19" s="9">
        <f t="shared" si="22"/>
        <v>1</v>
      </c>
      <c r="AS19" s="9">
        <f t="shared" si="22"/>
        <v>4</v>
      </c>
      <c r="AT19" s="9">
        <f t="shared" si="22"/>
        <v>1</v>
      </c>
      <c r="AU19" s="9">
        <f t="shared" si="22"/>
        <v>1</v>
      </c>
      <c r="AV19" s="9">
        <f t="shared" si="22"/>
        <v>1</v>
      </c>
      <c r="AW19" s="9">
        <f>SUM(AW17:AW18)</f>
        <v>2</v>
      </c>
      <c r="AX19" s="9">
        <f t="shared" ref="AX19:AY19" si="23">SUM(AX18)</f>
        <v>0</v>
      </c>
      <c r="AY19" s="9">
        <f t="shared" si="23"/>
        <v>0</v>
      </c>
      <c r="AZ19" s="9">
        <f>SUM(AZ18)</f>
        <v>5</v>
      </c>
      <c r="BA19" s="9">
        <f>SUM(BA18)</f>
        <v>3</v>
      </c>
      <c r="BB19" s="9">
        <f>SUM(BB18)</f>
        <v>4</v>
      </c>
      <c r="BC19" s="9">
        <f>SUM(BC18)</f>
        <v>3</v>
      </c>
      <c r="BD19" s="9"/>
      <c r="BE19" s="9"/>
      <c r="BF19" s="9"/>
      <c r="BG19" s="9"/>
      <c r="BH19" s="9"/>
      <c r="BI19" s="9"/>
      <c r="BJ19" s="6"/>
    </row>
    <row r="20" spans="1:64" ht="13.5" customHeight="1" x14ac:dyDescent="0.2">
      <c r="A20" s="5"/>
      <c r="B20" s="8" t="s">
        <v>68</v>
      </c>
      <c r="BJ20" s="6"/>
    </row>
    <row r="21" spans="1:64" ht="13.5" customHeight="1" x14ac:dyDescent="0.2">
      <c r="A21" s="5"/>
      <c r="C21" s="1" t="s">
        <v>0</v>
      </c>
      <c r="W21" s="1">
        <v>70</v>
      </c>
      <c r="X21" s="1">
        <v>56</v>
      </c>
      <c r="Y21" s="1">
        <v>55</v>
      </c>
      <c r="Z21" s="1">
        <v>56</v>
      </c>
      <c r="AA21" s="1">
        <v>47</v>
      </c>
      <c r="AB21" s="1">
        <v>57</v>
      </c>
      <c r="AC21" s="1">
        <v>53</v>
      </c>
      <c r="AD21" s="1">
        <v>63</v>
      </c>
      <c r="AE21" s="1">
        <v>55</v>
      </c>
      <c r="AF21" s="1">
        <v>44</v>
      </c>
      <c r="AG21" s="1">
        <v>40</v>
      </c>
      <c r="AH21" s="1">
        <v>48</v>
      </c>
      <c r="AI21" s="1">
        <v>53</v>
      </c>
      <c r="AJ21" s="1">
        <v>65</v>
      </c>
      <c r="AK21" s="1">
        <v>58</v>
      </c>
      <c r="AL21" s="1">
        <v>70</v>
      </c>
      <c r="AM21" s="1">
        <v>63</v>
      </c>
      <c r="AN21" s="1">
        <v>77</v>
      </c>
      <c r="AO21" s="1">
        <v>76</v>
      </c>
      <c r="AP21" s="1">
        <v>68</v>
      </c>
      <c r="AQ21" s="1">
        <v>90</v>
      </c>
      <c r="AR21" s="1">
        <v>73</v>
      </c>
      <c r="AS21" s="1">
        <v>107</v>
      </c>
      <c r="AT21" s="1">
        <v>85</v>
      </c>
      <c r="AU21" s="1">
        <v>125</v>
      </c>
      <c r="AV21" s="1">
        <v>117</v>
      </c>
      <c r="AW21" s="1">
        <v>90</v>
      </c>
      <c r="AX21" s="1">
        <v>107</v>
      </c>
      <c r="AY21" s="1">
        <v>109</v>
      </c>
      <c r="AZ21" s="1">
        <v>93</v>
      </c>
      <c r="BA21" s="1">
        <v>94</v>
      </c>
      <c r="BB21" s="1">
        <v>90</v>
      </c>
      <c r="BC21" s="1">
        <v>95</v>
      </c>
      <c r="BD21" s="1">
        <v>91</v>
      </c>
      <c r="BE21" s="1">
        <v>73</v>
      </c>
      <c r="BF21" s="1">
        <v>64</v>
      </c>
      <c r="BG21" s="1">
        <v>54</v>
      </c>
      <c r="BH21" s="1">
        <v>51</v>
      </c>
      <c r="BI21" s="1">
        <v>42</v>
      </c>
      <c r="BJ21" s="6"/>
    </row>
    <row r="22" spans="1:64" ht="13.5" hidden="1" customHeight="1" x14ac:dyDescent="0.2">
      <c r="A22" s="5"/>
      <c r="C22" s="1" t="s">
        <v>5</v>
      </c>
      <c r="W22" s="1">
        <v>3</v>
      </c>
      <c r="X22" s="1">
        <v>1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10</v>
      </c>
      <c r="AI22" s="1">
        <v>7</v>
      </c>
      <c r="AJ22" s="1">
        <v>9</v>
      </c>
      <c r="AK22" s="1">
        <v>4</v>
      </c>
      <c r="AL22" s="1">
        <v>7</v>
      </c>
      <c r="AM22" s="1">
        <v>4</v>
      </c>
      <c r="AN22" s="1">
        <v>0</v>
      </c>
      <c r="AO22" s="1">
        <v>1</v>
      </c>
      <c r="AP22" s="1">
        <v>1</v>
      </c>
      <c r="AQ22" s="1">
        <v>1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J22" s="6"/>
      <c r="BL22" s="27"/>
    </row>
    <row r="23" spans="1:64" ht="13.5" hidden="1" customHeight="1" x14ac:dyDescent="0.2">
      <c r="A23" s="5"/>
      <c r="W23" s="9">
        <f t="shared" ref="W23:AA23" si="24">SUM(W21:W22)</f>
        <v>73</v>
      </c>
      <c r="X23" s="9">
        <f t="shared" si="24"/>
        <v>57</v>
      </c>
      <c r="Y23" s="9">
        <f t="shared" si="24"/>
        <v>55</v>
      </c>
      <c r="Z23" s="9">
        <f t="shared" si="24"/>
        <v>56</v>
      </c>
      <c r="AA23" s="9">
        <f t="shared" si="24"/>
        <v>47</v>
      </c>
      <c r="AB23" s="9">
        <f t="shared" ref="AB23:AD23" si="25">SUM(AB21:AB22)</f>
        <v>57</v>
      </c>
      <c r="AC23" s="9">
        <f t="shared" si="25"/>
        <v>53</v>
      </c>
      <c r="AD23" s="9">
        <f t="shared" si="25"/>
        <v>63</v>
      </c>
      <c r="AE23" s="9">
        <f t="shared" ref="AE23:AG23" si="26">SUM(AE21:AE22)</f>
        <v>55</v>
      </c>
      <c r="AF23" s="9">
        <f t="shared" si="26"/>
        <v>44</v>
      </c>
      <c r="AG23" s="9">
        <f t="shared" si="26"/>
        <v>40</v>
      </c>
      <c r="AH23" s="9">
        <f t="shared" ref="AH23:AJ23" si="27">SUM(AH21:AH22)</f>
        <v>58</v>
      </c>
      <c r="AI23" s="9">
        <f t="shared" si="27"/>
        <v>60</v>
      </c>
      <c r="AJ23" s="9">
        <f t="shared" si="27"/>
        <v>74</v>
      </c>
      <c r="AK23" s="9">
        <f t="shared" ref="AK23:AV23" si="28">SUM(AK21:AK22)</f>
        <v>62</v>
      </c>
      <c r="AL23" s="9">
        <f t="shared" si="28"/>
        <v>77</v>
      </c>
      <c r="AM23" s="9">
        <f t="shared" si="28"/>
        <v>67</v>
      </c>
      <c r="AN23" s="9">
        <f t="shared" si="28"/>
        <v>77</v>
      </c>
      <c r="AO23" s="9">
        <f t="shared" si="28"/>
        <v>77</v>
      </c>
      <c r="AP23" s="9">
        <f t="shared" si="28"/>
        <v>69</v>
      </c>
      <c r="AQ23" s="9">
        <f t="shared" si="28"/>
        <v>91</v>
      </c>
      <c r="AR23" s="9">
        <f t="shared" si="28"/>
        <v>73</v>
      </c>
      <c r="AS23" s="9">
        <f t="shared" si="28"/>
        <v>107</v>
      </c>
      <c r="AT23" s="9">
        <f t="shared" si="28"/>
        <v>85</v>
      </c>
      <c r="AU23" s="9">
        <f t="shared" si="28"/>
        <v>125</v>
      </c>
      <c r="AV23" s="9">
        <f t="shared" si="28"/>
        <v>117</v>
      </c>
      <c r="AW23" s="9">
        <f t="shared" ref="AW23:BA23" si="29">SUM(AW21:AW22)</f>
        <v>90</v>
      </c>
      <c r="AX23" s="9">
        <f t="shared" si="29"/>
        <v>107</v>
      </c>
      <c r="AY23" s="9">
        <f t="shared" si="29"/>
        <v>109</v>
      </c>
      <c r="AZ23" s="9">
        <f t="shared" si="29"/>
        <v>93</v>
      </c>
      <c r="BA23" s="9">
        <f t="shared" si="29"/>
        <v>94</v>
      </c>
      <c r="BJ23" s="6"/>
      <c r="BL23" s="27"/>
    </row>
    <row r="24" spans="1:64" ht="13.5" customHeight="1" x14ac:dyDescent="0.2">
      <c r="A24" s="5"/>
      <c r="B24" s="8" t="s">
        <v>69</v>
      </c>
      <c r="BJ24" s="6"/>
    </row>
    <row r="25" spans="1:64" ht="13.5" customHeight="1" x14ac:dyDescent="0.2">
      <c r="A25" s="5"/>
      <c r="C25" s="1" t="s">
        <v>0</v>
      </c>
      <c r="W25" s="1">
        <v>29</v>
      </c>
      <c r="X25" s="1">
        <v>33</v>
      </c>
      <c r="Y25" s="1">
        <v>20</v>
      </c>
      <c r="Z25" s="1">
        <v>20</v>
      </c>
      <c r="AA25" s="1">
        <v>36</v>
      </c>
      <c r="AB25" s="1">
        <v>41</v>
      </c>
      <c r="AC25" s="1">
        <v>43</v>
      </c>
      <c r="AD25" s="1">
        <v>38</v>
      </c>
      <c r="AE25" s="1">
        <v>27</v>
      </c>
      <c r="AF25" s="1">
        <v>34</v>
      </c>
      <c r="AG25" s="1">
        <v>36</v>
      </c>
      <c r="AH25" s="1">
        <v>38</v>
      </c>
      <c r="AI25" s="1">
        <v>34</v>
      </c>
      <c r="AJ25" s="1">
        <v>68</v>
      </c>
      <c r="AK25" s="1">
        <v>40</v>
      </c>
      <c r="AL25" s="1">
        <v>90</v>
      </c>
      <c r="AM25" s="1">
        <v>69</v>
      </c>
      <c r="AN25" s="1">
        <v>96</v>
      </c>
      <c r="AO25" s="1">
        <v>69</v>
      </c>
      <c r="AP25" s="1">
        <v>47</v>
      </c>
      <c r="AQ25" s="1">
        <v>44</v>
      </c>
      <c r="AR25" s="1">
        <v>31</v>
      </c>
      <c r="AS25" s="1">
        <v>32</v>
      </c>
      <c r="AT25" s="1">
        <v>34</v>
      </c>
      <c r="AU25" s="1">
        <v>29</v>
      </c>
      <c r="AV25" s="1">
        <v>36</v>
      </c>
      <c r="AW25" s="1">
        <v>31</v>
      </c>
      <c r="AX25" s="1">
        <v>24</v>
      </c>
      <c r="AY25" s="1">
        <v>40</v>
      </c>
      <c r="AZ25" s="1">
        <v>60</v>
      </c>
      <c r="BA25" s="1">
        <v>66</v>
      </c>
      <c r="BB25" s="1">
        <v>61</v>
      </c>
      <c r="BC25" s="1">
        <v>86</v>
      </c>
      <c r="BD25" s="1">
        <v>119</v>
      </c>
      <c r="BE25" s="1">
        <v>101</v>
      </c>
      <c r="BF25" s="1">
        <v>103</v>
      </c>
      <c r="BG25" s="1">
        <v>101</v>
      </c>
      <c r="BH25" s="1">
        <v>106</v>
      </c>
      <c r="BI25" s="1">
        <v>134</v>
      </c>
      <c r="BJ25" s="6"/>
    </row>
    <row r="26" spans="1:64" ht="13.5" customHeight="1" x14ac:dyDescent="0.2">
      <c r="A26" s="5"/>
      <c r="C26" s="1" t="s">
        <v>5</v>
      </c>
      <c r="W26" s="1">
        <v>1</v>
      </c>
      <c r="X26" s="1">
        <v>5</v>
      </c>
      <c r="Y26" s="1">
        <v>6</v>
      </c>
      <c r="Z26" s="1">
        <v>15</v>
      </c>
      <c r="AA26" s="1">
        <v>12</v>
      </c>
      <c r="AB26" s="1">
        <v>20</v>
      </c>
      <c r="AC26" s="1">
        <v>19</v>
      </c>
      <c r="AD26" s="1">
        <v>33</v>
      </c>
      <c r="AE26" s="1">
        <v>36</v>
      </c>
      <c r="AF26" s="1">
        <v>21</v>
      </c>
      <c r="AG26" s="1">
        <v>33</v>
      </c>
      <c r="AH26" s="1">
        <v>44</v>
      </c>
      <c r="AI26" s="1">
        <v>31</v>
      </c>
      <c r="AJ26" s="1">
        <v>44</v>
      </c>
      <c r="AK26" s="1">
        <v>37</v>
      </c>
      <c r="AL26" s="1">
        <v>48</v>
      </c>
      <c r="AM26" s="1">
        <v>54</v>
      </c>
      <c r="AN26" s="1">
        <v>53</v>
      </c>
      <c r="AO26" s="1">
        <v>52</v>
      </c>
      <c r="AP26" s="1">
        <v>42</v>
      </c>
      <c r="AQ26" s="1">
        <v>56</v>
      </c>
      <c r="AR26" s="1">
        <v>41</v>
      </c>
      <c r="AS26" s="1">
        <v>49</v>
      </c>
      <c r="AT26" s="1">
        <v>35</v>
      </c>
      <c r="AU26" s="1">
        <v>77</v>
      </c>
      <c r="AV26" s="1">
        <v>57</v>
      </c>
      <c r="AW26" s="1">
        <v>33</v>
      </c>
      <c r="AX26" s="1">
        <v>44</v>
      </c>
      <c r="AY26" s="1">
        <v>73</v>
      </c>
      <c r="AZ26" s="1">
        <v>164</v>
      </c>
      <c r="BA26" s="1">
        <v>171</v>
      </c>
      <c r="BB26" s="1">
        <v>178</v>
      </c>
      <c r="BC26" s="1">
        <v>121</v>
      </c>
      <c r="BD26" s="1">
        <v>144</v>
      </c>
      <c r="BE26" s="1">
        <v>135</v>
      </c>
      <c r="BF26" s="1">
        <v>196</v>
      </c>
      <c r="BG26" s="1">
        <v>648</v>
      </c>
      <c r="BH26" s="1">
        <v>554</v>
      </c>
      <c r="BI26" s="1">
        <v>346</v>
      </c>
      <c r="BJ26" s="6"/>
    </row>
    <row r="27" spans="1:64" ht="13.5" customHeight="1" x14ac:dyDescent="0.2">
      <c r="A27" s="5"/>
      <c r="C27" s="1" t="s">
        <v>7</v>
      </c>
      <c r="BI27" s="1">
        <v>5</v>
      </c>
      <c r="BJ27" s="6"/>
    </row>
    <row r="28" spans="1:64" ht="13.5" customHeight="1" x14ac:dyDescent="0.2">
      <c r="A28" s="5"/>
      <c r="W28" s="9">
        <f t="shared" ref="W28:AA28" si="30">SUM(W25:W26)</f>
        <v>30</v>
      </c>
      <c r="X28" s="9">
        <f t="shared" si="30"/>
        <v>38</v>
      </c>
      <c r="Y28" s="9">
        <f t="shared" si="30"/>
        <v>26</v>
      </c>
      <c r="Z28" s="9">
        <f t="shared" si="30"/>
        <v>35</v>
      </c>
      <c r="AA28" s="9">
        <f t="shared" si="30"/>
        <v>48</v>
      </c>
      <c r="AB28" s="9">
        <f t="shared" ref="AB28:AD28" si="31">SUM(AB25:AB26)</f>
        <v>61</v>
      </c>
      <c r="AC28" s="9">
        <f t="shared" si="31"/>
        <v>62</v>
      </c>
      <c r="AD28" s="9">
        <f t="shared" si="31"/>
        <v>71</v>
      </c>
      <c r="AE28" s="9">
        <f t="shared" ref="AE28:AG28" si="32">SUM(AE25:AE26)</f>
        <v>63</v>
      </c>
      <c r="AF28" s="9">
        <f t="shared" si="32"/>
        <v>55</v>
      </c>
      <c r="AG28" s="9">
        <f t="shared" si="32"/>
        <v>69</v>
      </c>
      <c r="AH28" s="9">
        <f t="shared" ref="AH28:AJ28" si="33">SUM(AH25:AH26)</f>
        <v>82</v>
      </c>
      <c r="AI28" s="9">
        <f t="shared" si="33"/>
        <v>65</v>
      </c>
      <c r="AJ28" s="9">
        <f t="shared" si="33"/>
        <v>112</v>
      </c>
      <c r="AK28" s="9">
        <f>SUM(AK25:AK26)</f>
        <v>77</v>
      </c>
      <c r="AL28" s="9">
        <f t="shared" ref="AL28:AV28" si="34">SUM(AL25:AL26)</f>
        <v>138</v>
      </c>
      <c r="AM28" s="9">
        <f t="shared" si="34"/>
        <v>123</v>
      </c>
      <c r="AN28" s="9">
        <f t="shared" si="34"/>
        <v>149</v>
      </c>
      <c r="AO28" s="9">
        <f t="shared" si="34"/>
        <v>121</v>
      </c>
      <c r="AP28" s="9">
        <f t="shared" si="34"/>
        <v>89</v>
      </c>
      <c r="AQ28" s="9">
        <f t="shared" si="34"/>
        <v>100</v>
      </c>
      <c r="AR28" s="9">
        <f t="shared" si="34"/>
        <v>72</v>
      </c>
      <c r="AS28" s="9">
        <f t="shared" si="34"/>
        <v>81</v>
      </c>
      <c r="AT28" s="9">
        <f t="shared" si="34"/>
        <v>69</v>
      </c>
      <c r="AU28" s="9">
        <f t="shared" si="34"/>
        <v>106</v>
      </c>
      <c r="AV28" s="9">
        <f t="shared" si="34"/>
        <v>93</v>
      </c>
      <c r="AW28" s="9">
        <f t="shared" ref="AW28:BB28" si="35">SUM(AW25:AW26)</f>
        <v>64</v>
      </c>
      <c r="AX28" s="9">
        <f t="shared" si="35"/>
        <v>68</v>
      </c>
      <c r="AY28" s="9">
        <f t="shared" si="35"/>
        <v>113</v>
      </c>
      <c r="AZ28" s="9">
        <f t="shared" si="35"/>
        <v>224</v>
      </c>
      <c r="BA28" s="9">
        <f t="shared" si="35"/>
        <v>237</v>
      </c>
      <c r="BB28" s="9">
        <f t="shared" si="35"/>
        <v>239</v>
      </c>
      <c r="BC28" s="9">
        <f t="shared" ref="BC28:BD28" si="36">SUM(BC25:BC26)</f>
        <v>207</v>
      </c>
      <c r="BD28" s="9">
        <f t="shared" si="36"/>
        <v>263</v>
      </c>
      <c r="BE28" s="9">
        <f t="shared" ref="BE28:BF28" si="37">SUM(BE25:BE26)</f>
        <v>236</v>
      </c>
      <c r="BF28" s="9">
        <f t="shared" si="37"/>
        <v>299</v>
      </c>
      <c r="BG28" s="9">
        <f t="shared" ref="BG28" si="38">SUM(BG25:BG26)</f>
        <v>749</v>
      </c>
      <c r="BH28" s="9">
        <f>SUM(BH25:BH26)</f>
        <v>660</v>
      </c>
      <c r="BI28" s="9">
        <f>SUM(BI25:BI27)</f>
        <v>485</v>
      </c>
      <c r="BJ28" s="6"/>
    </row>
    <row r="29" spans="1:64" ht="13.5" customHeight="1" x14ac:dyDescent="0.2">
      <c r="A29" s="5"/>
      <c r="B29" s="8" t="s">
        <v>70</v>
      </c>
      <c r="BJ29" s="6"/>
    </row>
    <row r="30" spans="1:64" ht="13.5" customHeight="1" x14ac:dyDescent="0.2">
      <c r="A30" s="5"/>
      <c r="C30" s="1" t="s">
        <v>0</v>
      </c>
      <c r="W30" s="1">
        <v>132</v>
      </c>
      <c r="X30" s="1">
        <v>167</v>
      </c>
      <c r="Y30" s="1">
        <v>163</v>
      </c>
      <c r="Z30" s="1">
        <v>206</v>
      </c>
      <c r="AA30" s="1">
        <v>186</v>
      </c>
      <c r="AB30" s="1">
        <v>227</v>
      </c>
      <c r="AC30" s="1">
        <v>251</v>
      </c>
      <c r="AD30" s="1">
        <v>76</v>
      </c>
      <c r="AE30" s="1">
        <v>61</v>
      </c>
      <c r="AF30" s="1">
        <v>65</v>
      </c>
      <c r="AG30" s="1">
        <v>88</v>
      </c>
      <c r="AH30" s="1">
        <v>75</v>
      </c>
      <c r="AI30" s="1">
        <v>94</v>
      </c>
      <c r="AJ30" s="1">
        <v>74</v>
      </c>
      <c r="AK30" s="1">
        <v>101</v>
      </c>
      <c r="AL30" s="1">
        <v>96</v>
      </c>
      <c r="AM30" s="1">
        <v>96</v>
      </c>
      <c r="AN30" s="1">
        <v>129</v>
      </c>
      <c r="AO30" s="1">
        <v>119</v>
      </c>
      <c r="AP30" s="1">
        <v>120</v>
      </c>
      <c r="AQ30" s="1">
        <v>135</v>
      </c>
      <c r="AR30" s="1">
        <v>104</v>
      </c>
      <c r="AS30" s="1">
        <v>134</v>
      </c>
      <c r="AT30" s="1">
        <v>122</v>
      </c>
      <c r="AU30" s="1">
        <v>119</v>
      </c>
      <c r="AV30" s="1">
        <v>123</v>
      </c>
      <c r="AW30" s="1">
        <v>120</v>
      </c>
      <c r="AX30" s="1">
        <v>118</v>
      </c>
      <c r="AY30" s="1">
        <v>98</v>
      </c>
      <c r="AZ30" s="1">
        <v>80</v>
      </c>
      <c r="BA30" s="1">
        <v>63</v>
      </c>
      <c r="BB30" s="1">
        <v>44</v>
      </c>
      <c r="BC30" s="1">
        <v>42</v>
      </c>
      <c r="BD30" s="1">
        <v>61</v>
      </c>
      <c r="BE30" s="1">
        <v>57</v>
      </c>
      <c r="BF30" s="1">
        <v>54</v>
      </c>
      <c r="BG30" s="1">
        <v>45</v>
      </c>
      <c r="BH30" s="1">
        <v>43</v>
      </c>
      <c r="BI30" s="1">
        <v>43</v>
      </c>
      <c r="BJ30" s="6"/>
    </row>
    <row r="31" spans="1:64" ht="13.5" customHeight="1" x14ac:dyDescent="0.2">
      <c r="A31" s="5"/>
      <c r="C31" s="1" t="s">
        <v>9</v>
      </c>
      <c r="AU31" s="1">
        <v>1</v>
      </c>
      <c r="AV31" s="1">
        <v>2</v>
      </c>
      <c r="AW31" s="1">
        <v>2</v>
      </c>
      <c r="AX31" s="1">
        <v>4</v>
      </c>
      <c r="AY31" s="1">
        <v>6</v>
      </c>
      <c r="AZ31" s="1">
        <v>23</v>
      </c>
      <c r="BA31" s="1">
        <v>8</v>
      </c>
      <c r="BB31" s="1">
        <v>12</v>
      </c>
      <c r="BC31" s="1">
        <v>12</v>
      </c>
      <c r="BD31" s="1">
        <v>10</v>
      </c>
      <c r="BE31" s="1">
        <v>8</v>
      </c>
      <c r="BF31" s="1">
        <v>12</v>
      </c>
      <c r="BG31" s="1">
        <v>11</v>
      </c>
      <c r="BH31" s="1">
        <v>4</v>
      </c>
      <c r="BI31" s="1">
        <v>12</v>
      </c>
      <c r="BJ31" s="6"/>
    </row>
    <row r="32" spans="1:64" ht="13.5" customHeight="1" x14ac:dyDescent="0.2">
      <c r="A32" s="5"/>
      <c r="C32" s="1" t="s">
        <v>5</v>
      </c>
      <c r="W32" s="1">
        <v>194</v>
      </c>
      <c r="X32" s="1">
        <v>228</v>
      </c>
      <c r="Y32" s="1">
        <v>219</v>
      </c>
      <c r="Z32" s="1">
        <v>252</v>
      </c>
      <c r="AA32" s="1">
        <v>256</v>
      </c>
      <c r="AB32" s="1">
        <v>210</v>
      </c>
      <c r="AC32" s="1">
        <v>215</v>
      </c>
      <c r="AD32" s="1">
        <v>211</v>
      </c>
      <c r="AE32" s="1">
        <v>204</v>
      </c>
      <c r="AF32" s="1">
        <v>221</v>
      </c>
      <c r="AG32" s="1">
        <v>199</v>
      </c>
      <c r="AH32" s="1">
        <v>182</v>
      </c>
      <c r="AI32" s="1">
        <v>182</v>
      </c>
      <c r="AJ32" s="1">
        <v>203</v>
      </c>
      <c r="AK32" s="1">
        <v>196</v>
      </c>
      <c r="AL32" s="1">
        <v>194</v>
      </c>
      <c r="AM32" s="1">
        <v>283</v>
      </c>
      <c r="AN32" s="1">
        <v>229</v>
      </c>
      <c r="AO32" s="1">
        <v>203</v>
      </c>
      <c r="AP32" s="1">
        <v>202</v>
      </c>
      <c r="AQ32" s="1">
        <v>161</v>
      </c>
      <c r="AR32" s="1">
        <v>152</v>
      </c>
      <c r="AS32" s="1">
        <v>190</v>
      </c>
      <c r="AT32" s="1">
        <v>156</v>
      </c>
      <c r="AU32" s="1">
        <v>134</v>
      </c>
      <c r="AV32" s="1">
        <v>146</v>
      </c>
      <c r="AW32" s="1">
        <v>157</v>
      </c>
      <c r="AX32" s="1">
        <v>154</v>
      </c>
      <c r="AY32" s="1">
        <v>177</v>
      </c>
      <c r="AZ32" s="1">
        <v>161</v>
      </c>
      <c r="BA32" s="1">
        <v>132</v>
      </c>
      <c r="BB32" s="1">
        <v>96</v>
      </c>
      <c r="BC32" s="1">
        <v>96</v>
      </c>
      <c r="BD32" s="1">
        <v>114</v>
      </c>
      <c r="BE32" s="1">
        <v>127</v>
      </c>
      <c r="BF32" s="1">
        <v>103</v>
      </c>
      <c r="BG32" s="1">
        <v>123</v>
      </c>
      <c r="BH32" s="1">
        <v>109</v>
      </c>
      <c r="BI32" s="1">
        <v>56</v>
      </c>
      <c r="BJ32" s="6"/>
    </row>
    <row r="33" spans="1:62" ht="13.5" customHeight="1" x14ac:dyDescent="0.2">
      <c r="A33" s="5"/>
      <c r="C33" s="1" t="s">
        <v>11</v>
      </c>
      <c r="W33" s="1">
        <v>58</v>
      </c>
      <c r="X33" s="1">
        <v>47</v>
      </c>
      <c r="Y33" s="1">
        <v>45</v>
      </c>
      <c r="Z33" s="1">
        <v>63</v>
      </c>
      <c r="AA33" s="1">
        <v>61</v>
      </c>
      <c r="AB33" s="1">
        <v>62</v>
      </c>
      <c r="AC33" s="1">
        <v>57</v>
      </c>
      <c r="AD33" s="1">
        <v>50</v>
      </c>
      <c r="AE33" s="1">
        <v>44</v>
      </c>
      <c r="AF33" s="1">
        <v>54</v>
      </c>
      <c r="AG33" s="1">
        <v>36</v>
      </c>
      <c r="AH33" s="1">
        <v>47</v>
      </c>
      <c r="AI33" s="1">
        <v>36</v>
      </c>
      <c r="AJ33" s="1">
        <v>36</v>
      </c>
      <c r="AK33" s="1">
        <v>52</v>
      </c>
      <c r="AL33" s="1">
        <v>43</v>
      </c>
      <c r="AM33" s="1">
        <v>53</v>
      </c>
      <c r="AN33" s="1">
        <v>59</v>
      </c>
      <c r="AO33" s="1">
        <v>41</v>
      </c>
      <c r="AP33" s="1">
        <v>41</v>
      </c>
      <c r="AQ33" s="1">
        <v>39</v>
      </c>
      <c r="AR33" s="1">
        <v>40</v>
      </c>
      <c r="AS33" s="1">
        <v>49</v>
      </c>
      <c r="AT33" s="1">
        <v>33</v>
      </c>
      <c r="AU33" s="1">
        <v>25</v>
      </c>
      <c r="AV33" s="1">
        <v>35</v>
      </c>
      <c r="AW33" s="1">
        <v>24</v>
      </c>
      <c r="AX33" s="1">
        <v>35</v>
      </c>
      <c r="AY33" s="1">
        <v>26</v>
      </c>
      <c r="AZ33" s="1">
        <v>32</v>
      </c>
      <c r="BA33" s="1">
        <v>20</v>
      </c>
      <c r="BB33" s="1">
        <v>18</v>
      </c>
      <c r="BC33" s="1">
        <v>24</v>
      </c>
      <c r="BD33" s="1">
        <v>24</v>
      </c>
      <c r="BE33" s="1">
        <v>16</v>
      </c>
      <c r="BF33" s="1">
        <v>14</v>
      </c>
      <c r="BG33" s="1">
        <v>12</v>
      </c>
      <c r="BH33" s="1">
        <v>14</v>
      </c>
      <c r="BI33" s="1">
        <v>8</v>
      </c>
      <c r="BJ33" s="6"/>
    </row>
    <row r="34" spans="1:62" ht="13.5" customHeight="1" x14ac:dyDescent="0.2">
      <c r="A34" s="5"/>
      <c r="C34" s="1" t="s">
        <v>7</v>
      </c>
      <c r="W34" s="1">
        <v>10</v>
      </c>
      <c r="X34" s="1">
        <v>14</v>
      </c>
      <c r="Y34" s="1">
        <v>12</v>
      </c>
      <c r="Z34" s="1">
        <v>6</v>
      </c>
      <c r="AA34" s="1">
        <v>14</v>
      </c>
      <c r="AB34" s="1">
        <v>17</v>
      </c>
      <c r="AC34" s="1">
        <v>15</v>
      </c>
      <c r="AD34" s="1">
        <v>7</v>
      </c>
      <c r="AE34" s="1">
        <v>6</v>
      </c>
      <c r="AF34" s="1">
        <v>2</v>
      </c>
      <c r="AG34" s="1">
        <v>3</v>
      </c>
      <c r="AH34" s="1">
        <v>9</v>
      </c>
      <c r="AI34" s="1">
        <v>4</v>
      </c>
      <c r="AJ34" s="1">
        <v>1</v>
      </c>
      <c r="AK34" s="1">
        <v>1</v>
      </c>
      <c r="AL34" s="1">
        <v>2</v>
      </c>
      <c r="AM34" s="1">
        <v>4</v>
      </c>
      <c r="AN34" s="1">
        <v>4</v>
      </c>
      <c r="AO34" s="1">
        <v>2</v>
      </c>
      <c r="AP34" s="1">
        <v>0</v>
      </c>
      <c r="AQ34" s="1">
        <v>1</v>
      </c>
      <c r="AR34" s="1">
        <v>0</v>
      </c>
      <c r="AS34" s="1">
        <v>4</v>
      </c>
      <c r="AT34" s="1">
        <v>1</v>
      </c>
      <c r="AU34" s="1">
        <v>2</v>
      </c>
      <c r="AV34" s="1">
        <v>7</v>
      </c>
      <c r="AW34" s="1">
        <v>6</v>
      </c>
      <c r="AX34" s="1">
        <v>15</v>
      </c>
      <c r="AY34" s="1">
        <v>6</v>
      </c>
      <c r="AZ34" s="1">
        <v>5</v>
      </c>
      <c r="BA34" s="1">
        <v>5</v>
      </c>
      <c r="BB34" s="1">
        <v>7</v>
      </c>
      <c r="BC34" s="1">
        <v>10</v>
      </c>
      <c r="BD34" s="1">
        <v>6</v>
      </c>
      <c r="BE34" s="1">
        <v>7</v>
      </c>
      <c r="BF34" s="1">
        <v>4</v>
      </c>
      <c r="BG34" s="1">
        <v>11</v>
      </c>
      <c r="BH34" s="1">
        <v>7</v>
      </c>
      <c r="BI34" s="1">
        <v>14</v>
      </c>
      <c r="BJ34" s="6"/>
    </row>
    <row r="35" spans="1:62" ht="13.5" customHeight="1" x14ac:dyDescent="0.2">
      <c r="A35" s="5"/>
      <c r="W35" s="9">
        <f t="shared" ref="W35:AA35" si="39">SUM(W30:W34)</f>
        <v>394</v>
      </c>
      <c r="X35" s="9">
        <f t="shared" si="39"/>
        <v>456</v>
      </c>
      <c r="Y35" s="9">
        <f t="shared" si="39"/>
        <v>439</v>
      </c>
      <c r="Z35" s="9">
        <f t="shared" si="39"/>
        <v>527</v>
      </c>
      <c r="AA35" s="9">
        <f t="shared" si="39"/>
        <v>517</v>
      </c>
      <c r="AB35" s="9">
        <f t="shared" ref="AB35:AD35" si="40">SUM(AB30:AB34)</f>
        <v>516</v>
      </c>
      <c r="AC35" s="9">
        <f t="shared" si="40"/>
        <v>538</v>
      </c>
      <c r="AD35" s="9">
        <f t="shared" si="40"/>
        <v>344</v>
      </c>
      <c r="AE35" s="9">
        <f t="shared" ref="AE35:AG35" si="41">SUM(AE30:AE34)</f>
        <v>315</v>
      </c>
      <c r="AF35" s="9">
        <f t="shared" si="41"/>
        <v>342</v>
      </c>
      <c r="AG35" s="9">
        <f t="shared" si="41"/>
        <v>326</v>
      </c>
      <c r="AH35" s="9">
        <f>SUM(AH30:AH34)</f>
        <v>313</v>
      </c>
      <c r="AI35" s="9">
        <f t="shared" ref="AI35:AJ35" si="42">SUM(AI30:AI34)</f>
        <v>316</v>
      </c>
      <c r="AJ35" s="9">
        <f t="shared" si="42"/>
        <v>314</v>
      </c>
      <c r="AK35" s="9">
        <f>SUM(AK30:AK34)</f>
        <v>350</v>
      </c>
      <c r="AL35" s="9">
        <f t="shared" ref="AL35:AV35" si="43">SUM(AL30:AL34)</f>
        <v>335</v>
      </c>
      <c r="AM35" s="9">
        <f t="shared" si="43"/>
        <v>436</v>
      </c>
      <c r="AN35" s="9">
        <f t="shared" si="43"/>
        <v>421</v>
      </c>
      <c r="AO35" s="9">
        <f t="shared" si="43"/>
        <v>365</v>
      </c>
      <c r="AP35" s="9">
        <f t="shared" si="43"/>
        <v>363</v>
      </c>
      <c r="AQ35" s="9">
        <f t="shared" si="43"/>
        <v>336</v>
      </c>
      <c r="AR35" s="9">
        <f t="shared" si="43"/>
        <v>296</v>
      </c>
      <c r="AS35" s="9">
        <f t="shared" si="43"/>
        <v>377</v>
      </c>
      <c r="AT35" s="9">
        <f t="shared" si="43"/>
        <v>312</v>
      </c>
      <c r="AU35" s="9">
        <f t="shared" si="43"/>
        <v>281</v>
      </c>
      <c r="AV35" s="9">
        <f t="shared" si="43"/>
        <v>313</v>
      </c>
      <c r="AW35" s="9">
        <f t="shared" ref="AW35:BB35" si="44">SUM(AW30:AW34)</f>
        <v>309</v>
      </c>
      <c r="AX35" s="9">
        <f t="shared" si="44"/>
        <v>326</v>
      </c>
      <c r="AY35" s="9">
        <f t="shared" si="44"/>
        <v>313</v>
      </c>
      <c r="AZ35" s="9">
        <f t="shared" si="44"/>
        <v>301</v>
      </c>
      <c r="BA35" s="9">
        <f t="shared" si="44"/>
        <v>228</v>
      </c>
      <c r="BB35" s="9">
        <f t="shared" si="44"/>
        <v>177</v>
      </c>
      <c r="BC35" s="9">
        <f t="shared" ref="BC35:BD35" si="45">SUM(BC30:BC34)</f>
        <v>184</v>
      </c>
      <c r="BD35" s="9">
        <f t="shared" si="45"/>
        <v>215</v>
      </c>
      <c r="BE35" s="9">
        <f t="shared" ref="BE35:BF35" si="46">SUM(BE30:BE34)</f>
        <v>215</v>
      </c>
      <c r="BF35" s="9">
        <f t="shared" si="46"/>
        <v>187</v>
      </c>
      <c r="BG35" s="9">
        <f t="shared" ref="BG35:BH35" si="47">SUM(BG30:BG34)</f>
        <v>202</v>
      </c>
      <c r="BH35" s="9">
        <f t="shared" si="47"/>
        <v>177</v>
      </c>
      <c r="BI35" s="9">
        <f t="shared" ref="BI35" si="48">SUM(BI30:BI34)</f>
        <v>133</v>
      </c>
      <c r="BJ35" s="6"/>
    </row>
    <row r="36" spans="1:62" ht="13.5" customHeight="1" x14ac:dyDescent="0.2">
      <c r="A36" s="5"/>
      <c r="B36" s="8" t="s">
        <v>71</v>
      </c>
      <c r="BJ36" s="6"/>
    </row>
    <row r="37" spans="1:62" ht="13.5" customHeight="1" x14ac:dyDescent="0.2">
      <c r="A37" s="5"/>
      <c r="C37" s="1" t="s">
        <v>0</v>
      </c>
      <c r="AL37" s="1">
        <v>37</v>
      </c>
      <c r="AM37" s="1">
        <v>27</v>
      </c>
      <c r="AN37" s="1">
        <v>50</v>
      </c>
      <c r="AO37" s="1">
        <v>40</v>
      </c>
      <c r="AP37" s="1">
        <v>46</v>
      </c>
      <c r="AQ37" s="1">
        <v>45</v>
      </c>
      <c r="AR37" s="1">
        <v>49</v>
      </c>
      <c r="AS37" s="1">
        <v>54</v>
      </c>
      <c r="AT37" s="1">
        <v>61</v>
      </c>
      <c r="AU37" s="1">
        <v>53</v>
      </c>
      <c r="AV37" s="1">
        <v>67</v>
      </c>
      <c r="AW37" s="1">
        <v>87</v>
      </c>
      <c r="AX37" s="1">
        <v>81</v>
      </c>
      <c r="AY37" s="1">
        <v>84</v>
      </c>
      <c r="AZ37" s="1">
        <v>103</v>
      </c>
      <c r="BA37" s="1">
        <v>112</v>
      </c>
      <c r="BB37" s="1">
        <v>103</v>
      </c>
      <c r="BC37" s="1">
        <v>133</v>
      </c>
      <c r="BD37" s="1">
        <v>148</v>
      </c>
      <c r="BE37" s="1">
        <v>125</v>
      </c>
      <c r="BF37" s="1">
        <v>127</v>
      </c>
      <c r="BG37" s="1">
        <v>124</v>
      </c>
      <c r="BH37" s="1">
        <v>118</v>
      </c>
      <c r="BI37" s="1">
        <v>94</v>
      </c>
      <c r="BJ37" s="6"/>
    </row>
    <row r="38" spans="1:62" ht="13.5" customHeight="1" x14ac:dyDescent="0.2">
      <c r="A38" s="5"/>
      <c r="C38" s="1" t="s">
        <v>9</v>
      </c>
      <c r="AW38" s="1">
        <v>1</v>
      </c>
      <c r="AX38" s="1">
        <v>2</v>
      </c>
      <c r="AY38" s="1">
        <v>3</v>
      </c>
      <c r="AZ38" s="1">
        <v>2</v>
      </c>
      <c r="BA38" s="1">
        <v>1</v>
      </c>
      <c r="BB38" s="1">
        <v>2</v>
      </c>
      <c r="BC38" s="1">
        <v>4</v>
      </c>
      <c r="BD38" s="1">
        <v>2</v>
      </c>
      <c r="BJ38" s="6"/>
    </row>
    <row r="39" spans="1:62" ht="13.5" customHeight="1" x14ac:dyDescent="0.2">
      <c r="A39" s="5"/>
      <c r="C39" s="1" t="s">
        <v>5</v>
      </c>
      <c r="AL39" s="1">
        <v>4</v>
      </c>
      <c r="AM39" s="1">
        <v>5</v>
      </c>
      <c r="AN39" s="1">
        <v>21</v>
      </c>
      <c r="AO39" s="1">
        <v>33</v>
      </c>
      <c r="AP39" s="1">
        <v>33</v>
      </c>
      <c r="AQ39" s="1">
        <v>33</v>
      </c>
      <c r="AR39" s="1">
        <v>71</v>
      </c>
      <c r="AS39" s="1">
        <v>95</v>
      </c>
      <c r="AT39" s="1">
        <v>100</v>
      </c>
      <c r="AU39" s="1">
        <v>117</v>
      </c>
      <c r="AV39" s="1">
        <v>64</v>
      </c>
      <c r="AW39" s="1">
        <v>89</v>
      </c>
      <c r="AX39" s="1">
        <v>80</v>
      </c>
      <c r="AY39" s="1">
        <v>201</v>
      </c>
      <c r="AZ39" s="1">
        <v>282</v>
      </c>
      <c r="BA39" s="1">
        <v>220</v>
      </c>
      <c r="BB39" s="1">
        <v>129</v>
      </c>
      <c r="BC39" s="1">
        <v>102</v>
      </c>
      <c r="BD39" s="1">
        <v>82</v>
      </c>
      <c r="BE39" s="1">
        <v>80</v>
      </c>
      <c r="BF39" s="1">
        <v>54</v>
      </c>
      <c r="BG39" s="1">
        <v>68</v>
      </c>
      <c r="BH39" s="1">
        <v>80</v>
      </c>
      <c r="BI39" s="1">
        <v>64</v>
      </c>
      <c r="BJ39" s="6"/>
    </row>
    <row r="40" spans="1:62" ht="13.5" customHeight="1" x14ac:dyDescent="0.2">
      <c r="A40" s="5"/>
      <c r="C40" s="1" t="s">
        <v>7</v>
      </c>
      <c r="BI40" s="1">
        <v>1</v>
      </c>
      <c r="BJ40" s="6"/>
    </row>
    <row r="41" spans="1:62" ht="13.5" customHeight="1" x14ac:dyDescent="0.2">
      <c r="A41" s="5"/>
      <c r="AL41" s="9">
        <f t="shared" ref="AL41:AV41" si="49">SUM(AL37:AL39)</f>
        <v>41</v>
      </c>
      <c r="AM41" s="9">
        <f t="shared" si="49"/>
        <v>32</v>
      </c>
      <c r="AN41" s="9">
        <f t="shared" si="49"/>
        <v>71</v>
      </c>
      <c r="AO41" s="9">
        <f t="shared" si="49"/>
        <v>73</v>
      </c>
      <c r="AP41" s="9">
        <f t="shared" si="49"/>
        <v>79</v>
      </c>
      <c r="AQ41" s="9">
        <f t="shared" si="49"/>
        <v>78</v>
      </c>
      <c r="AR41" s="9">
        <f t="shared" si="49"/>
        <v>120</v>
      </c>
      <c r="AS41" s="9">
        <f t="shared" si="49"/>
        <v>149</v>
      </c>
      <c r="AT41" s="9">
        <f t="shared" si="49"/>
        <v>161</v>
      </c>
      <c r="AU41" s="9">
        <f t="shared" si="49"/>
        <v>170</v>
      </c>
      <c r="AV41" s="9">
        <f t="shared" si="49"/>
        <v>131</v>
      </c>
      <c r="AW41" s="9">
        <f t="shared" ref="AW41:BB41" si="50">SUM(AW37:AW39)</f>
        <v>177</v>
      </c>
      <c r="AX41" s="9">
        <f t="shared" si="50"/>
        <v>163</v>
      </c>
      <c r="AY41" s="9">
        <f t="shared" si="50"/>
        <v>288</v>
      </c>
      <c r="AZ41" s="9">
        <f t="shared" si="50"/>
        <v>387</v>
      </c>
      <c r="BA41" s="9">
        <f t="shared" si="50"/>
        <v>333</v>
      </c>
      <c r="BB41" s="9">
        <f t="shared" si="50"/>
        <v>234</v>
      </c>
      <c r="BC41" s="9">
        <f t="shared" ref="BC41:BD41" si="51">SUM(BC37:BC39)</f>
        <v>239</v>
      </c>
      <c r="BD41" s="9">
        <f t="shared" si="51"/>
        <v>232</v>
      </c>
      <c r="BE41" s="9">
        <f t="shared" ref="BE41:BF41" si="52">SUM(BE37:BE39)</f>
        <v>205</v>
      </c>
      <c r="BF41" s="9">
        <f t="shared" si="52"/>
        <v>181</v>
      </c>
      <c r="BG41" s="9">
        <f t="shared" ref="BG41" si="53">SUM(BG37:BG39)</f>
        <v>192</v>
      </c>
      <c r="BH41" s="9">
        <f>SUM(BH37:BH39)</f>
        <v>198</v>
      </c>
      <c r="BI41" s="9">
        <f>SUM(BI37:BI40)</f>
        <v>159</v>
      </c>
      <c r="BJ41" s="6"/>
    </row>
    <row r="42" spans="1:62" ht="13.5" customHeight="1" x14ac:dyDescent="0.2">
      <c r="A42" s="5"/>
      <c r="B42" s="8" t="s">
        <v>92</v>
      </c>
      <c r="BJ42" s="6"/>
    </row>
    <row r="43" spans="1:62" ht="13.5" customHeight="1" x14ac:dyDescent="0.2">
      <c r="A43" s="5"/>
      <c r="C43" s="1" t="s">
        <v>0</v>
      </c>
      <c r="W43" s="1">
        <v>8</v>
      </c>
      <c r="X43" s="1">
        <v>6</v>
      </c>
      <c r="Y43" s="1">
        <v>6</v>
      </c>
      <c r="Z43" s="1">
        <v>7</v>
      </c>
      <c r="AA43" s="1">
        <v>4</v>
      </c>
      <c r="AB43" s="1">
        <v>9</v>
      </c>
      <c r="AC43" s="1">
        <v>7</v>
      </c>
      <c r="AD43" s="1">
        <v>9</v>
      </c>
      <c r="AE43" s="1">
        <v>8</v>
      </c>
      <c r="AF43" s="1">
        <v>15</v>
      </c>
      <c r="AG43" s="1">
        <v>17</v>
      </c>
      <c r="AH43" s="1">
        <v>11</v>
      </c>
      <c r="AI43" s="1">
        <v>20</v>
      </c>
      <c r="AJ43" s="1">
        <v>12</v>
      </c>
      <c r="AK43" s="1">
        <v>23</v>
      </c>
      <c r="AL43" s="1">
        <v>9</v>
      </c>
      <c r="AM43" s="1">
        <v>26</v>
      </c>
      <c r="AN43" s="1">
        <v>20</v>
      </c>
      <c r="AO43" s="1">
        <v>16</v>
      </c>
      <c r="AP43" s="1">
        <v>26</v>
      </c>
      <c r="AQ43" s="1">
        <v>26</v>
      </c>
      <c r="AR43" s="1">
        <v>19</v>
      </c>
      <c r="AS43" s="1">
        <v>24</v>
      </c>
      <c r="AT43" s="1">
        <v>37</v>
      </c>
      <c r="AU43" s="1">
        <v>26</v>
      </c>
      <c r="AV43" s="1">
        <v>26</v>
      </c>
      <c r="AW43" s="1">
        <v>31</v>
      </c>
      <c r="AX43" s="1">
        <v>19</v>
      </c>
      <c r="AY43" s="1">
        <v>23</v>
      </c>
      <c r="AZ43" s="1">
        <v>21</v>
      </c>
      <c r="BA43" s="1">
        <v>26</v>
      </c>
      <c r="BB43" s="1">
        <v>20</v>
      </c>
      <c r="BC43" s="1">
        <v>15</v>
      </c>
      <c r="BD43" s="1">
        <v>16</v>
      </c>
      <c r="BE43" s="1">
        <v>13</v>
      </c>
      <c r="BF43" s="1">
        <v>11</v>
      </c>
      <c r="BG43" s="1">
        <v>10</v>
      </c>
      <c r="BH43" s="1">
        <v>11</v>
      </c>
      <c r="BI43" s="1">
        <v>11</v>
      </c>
      <c r="BJ43" s="6"/>
    </row>
    <row r="44" spans="1:62" ht="13.5" customHeight="1" x14ac:dyDescent="0.2">
      <c r="A44" s="5"/>
      <c r="C44" s="1" t="s">
        <v>5</v>
      </c>
      <c r="W44" s="1">
        <v>0</v>
      </c>
      <c r="X44" s="1">
        <v>1</v>
      </c>
      <c r="Y44" s="1">
        <v>0</v>
      </c>
      <c r="Z44" s="1">
        <v>0</v>
      </c>
      <c r="AA44" s="1">
        <v>1</v>
      </c>
      <c r="AB44" s="1">
        <v>3</v>
      </c>
      <c r="AC44" s="1">
        <v>1</v>
      </c>
      <c r="AD44" s="1">
        <v>2</v>
      </c>
      <c r="AE44" s="1">
        <v>0</v>
      </c>
      <c r="AF44" s="1">
        <v>7</v>
      </c>
      <c r="AG44" s="1">
        <v>0</v>
      </c>
      <c r="AH44" s="1">
        <v>4</v>
      </c>
      <c r="AI44" s="1">
        <v>7</v>
      </c>
      <c r="AJ44" s="1">
        <v>5</v>
      </c>
      <c r="AK44" s="1">
        <v>6</v>
      </c>
      <c r="AL44" s="1">
        <v>4</v>
      </c>
      <c r="AM44" s="1">
        <v>4</v>
      </c>
      <c r="AN44" s="1">
        <v>4</v>
      </c>
      <c r="AO44" s="1">
        <v>3</v>
      </c>
      <c r="AP44" s="1">
        <v>10</v>
      </c>
      <c r="AQ44" s="1">
        <v>6</v>
      </c>
      <c r="AR44" s="1">
        <v>11</v>
      </c>
      <c r="AS44" s="1">
        <v>5</v>
      </c>
      <c r="AT44" s="1">
        <v>8</v>
      </c>
      <c r="AU44" s="1">
        <v>9</v>
      </c>
      <c r="AV44" s="1">
        <v>15</v>
      </c>
      <c r="AW44" s="1">
        <v>12</v>
      </c>
      <c r="AX44" s="1">
        <v>8</v>
      </c>
      <c r="AY44" s="1">
        <v>7</v>
      </c>
      <c r="AZ44" s="1">
        <v>7</v>
      </c>
      <c r="BA44" s="1">
        <v>10</v>
      </c>
      <c r="BB44" s="1">
        <v>2</v>
      </c>
      <c r="BC44" s="1">
        <v>4</v>
      </c>
      <c r="BD44" s="1">
        <v>2</v>
      </c>
      <c r="BE44" s="1">
        <v>2</v>
      </c>
      <c r="BF44" s="1">
        <v>0</v>
      </c>
      <c r="BG44" s="1">
        <v>5</v>
      </c>
      <c r="BH44" s="1">
        <v>2</v>
      </c>
      <c r="BI44" s="1">
        <v>1</v>
      </c>
      <c r="BJ44" s="6"/>
    </row>
    <row r="45" spans="1:62" ht="13.5" customHeight="1" x14ac:dyDescent="0.2">
      <c r="A45" s="5"/>
      <c r="W45" s="9">
        <f t="shared" ref="W45:AA45" si="54">SUM(W43:W44)</f>
        <v>8</v>
      </c>
      <c r="X45" s="9">
        <f t="shared" si="54"/>
        <v>7</v>
      </c>
      <c r="Y45" s="9">
        <f t="shared" si="54"/>
        <v>6</v>
      </c>
      <c r="Z45" s="9">
        <f t="shared" si="54"/>
        <v>7</v>
      </c>
      <c r="AA45" s="9">
        <f t="shared" si="54"/>
        <v>5</v>
      </c>
      <c r="AB45" s="9">
        <f t="shared" ref="AB45:AD45" si="55">SUM(AB43:AB44)</f>
        <v>12</v>
      </c>
      <c r="AC45" s="9">
        <f t="shared" si="55"/>
        <v>8</v>
      </c>
      <c r="AD45" s="9">
        <f t="shared" si="55"/>
        <v>11</v>
      </c>
      <c r="AE45" s="9">
        <f t="shared" ref="AE45:AG45" si="56">SUM(AE43:AE44)</f>
        <v>8</v>
      </c>
      <c r="AF45" s="9">
        <f t="shared" si="56"/>
        <v>22</v>
      </c>
      <c r="AG45" s="9">
        <f t="shared" si="56"/>
        <v>17</v>
      </c>
      <c r="AH45" s="9">
        <f t="shared" ref="AH45:AJ45" si="57">SUM(AH43:AH44)</f>
        <v>15</v>
      </c>
      <c r="AI45" s="9">
        <f t="shared" si="57"/>
        <v>27</v>
      </c>
      <c r="AJ45" s="9">
        <f t="shared" si="57"/>
        <v>17</v>
      </c>
      <c r="AK45" s="9">
        <f t="shared" ref="AK45:AV45" si="58">SUM(AK43:AK44)</f>
        <v>29</v>
      </c>
      <c r="AL45" s="9">
        <f t="shared" si="58"/>
        <v>13</v>
      </c>
      <c r="AM45" s="9">
        <f t="shared" si="58"/>
        <v>30</v>
      </c>
      <c r="AN45" s="9">
        <f t="shared" si="58"/>
        <v>24</v>
      </c>
      <c r="AO45" s="9">
        <f t="shared" si="58"/>
        <v>19</v>
      </c>
      <c r="AP45" s="9">
        <f t="shared" si="58"/>
        <v>36</v>
      </c>
      <c r="AQ45" s="9">
        <f t="shared" si="58"/>
        <v>32</v>
      </c>
      <c r="AR45" s="9">
        <f t="shared" si="58"/>
        <v>30</v>
      </c>
      <c r="AS45" s="9">
        <f t="shared" si="58"/>
        <v>29</v>
      </c>
      <c r="AT45" s="9">
        <f t="shared" si="58"/>
        <v>45</v>
      </c>
      <c r="AU45" s="9">
        <f t="shared" si="58"/>
        <v>35</v>
      </c>
      <c r="AV45" s="9">
        <f t="shared" si="58"/>
        <v>41</v>
      </c>
      <c r="AW45" s="9">
        <f t="shared" ref="AW45:BB45" si="59">SUM(AW43:AW44)</f>
        <v>43</v>
      </c>
      <c r="AX45" s="9">
        <f t="shared" si="59"/>
        <v>27</v>
      </c>
      <c r="AY45" s="9">
        <f t="shared" si="59"/>
        <v>30</v>
      </c>
      <c r="AZ45" s="9">
        <f t="shared" si="59"/>
        <v>28</v>
      </c>
      <c r="BA45" s="9">
        <f t="shared" si="59"/>
        <v>36</v>
      </c>
      <c r="BB45" s="9">
        <f t="shared" si="59"/>
        <v>22</v>
      </c>
      <c r="BC45" s="9">
        <f t="shared" ref="BC45:BD45" si="60">SUM(BC43:BC44)</f>
        <v>19</v>
      </c>
      <c r="BD45" s="9">
        <f t="shared" si="60"/>
        <v>18</v>
      </c>
      <c r="BE45" s="9">
        <f t="shared" ref="BE45:BF45" si="61">SUM(BE43:BE44)</f>
        <v>15</v>
      </c>
      <c r="BF45" s="9">
        <f t="shared" si="61"/>
        <v>11</v>
      </c>
      <c r="BG45" s="9">
        <f t="shared" ref="BG45:BH45" si="62">SUM(BG43:BG44)</f>
        <v>15</v>
      </c>
      <c r="BH45" s="9">
        <f t="shared" si="62"/>
        <v>13</v>
      </c>
      <c r="BI45" s="9">
        <f t="shared" ref="BI45" si="63">SUM(BI43:BI44)</f>
        <v>12</v>
      </c>
      <c r="BJ45" s="6"/>
    </row>
    <row r="46" spans="1:62" ht="13.5" customHeight="1" x14ac:dyDescent="0.2">
      <c r="A46" s="5"/>
      <c r="B46" s="8" t="s">
        <v>87</v>
      </c>
      <c r="BJ46" s="6"/>
    </row>
    <row r="47" spans="1:62" ht="13.5" customHeight="1" x14ac:dyDescent="0.2">
      <c r="A47" s="5"/>
      <c r="C47" s="1" t="s">
        <v>0</v>
      </c>
      <c r="AT47" s="1">
        <v>1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E47" s="1">
        <v>1</v>
      </c>
      <c r="BJ47" s="6"/>
    </row>
    <row r="48" spans="1:62" ht="13.5" customHeight="1" x14ac:dyDescent="0.2">
      <c r="A48" s="5"/>
      <c r="C48" s="1" t="s">
        <v>5</v>
      </c>
      <c r="W48" s="1">
        <v>4</v>
      </c>
      <c r="X48" s="1">
        <v>8</v>
      </c>
      <c r="Y48" s="1">
        <v>2</v>
      </c>
      <c r="Z48" s="1">
        <v>10</v>
      </c>
      <c r="AA48" s="1">
        <v>5</v>
      </c>
      <c r="AB48" s="1">
        <v>7</v>
      </c>
      <c r="AC48" s="1">
        <v>9</v>
      </c>
      <c r="AD48" s="1">
        <v>11</v>
      </c>
      <c r="AE48" s="1">
        <v>14</v>
      </c>
      <c r="AF48" s="1">
        <v>24</v>
      </c>
      <c r="AG48" s="1">
        <v>26</v>
      </c>
      <c r="AH48" s="1">
        <v>25</v>
      </c>
      <c r="AI48" s="1">
        <v>20</v>
      </c>
      <c r="AJ48" s="1">
        <v>19</v>
      </c>
      <c r="AK48" s="1">
        <v>9</v>
      </c>
      <c r="AL48" s="1">
        <v>18</v>
      </c>
      <c r="AM48" s="1">
        <v>29</v>
      </c>
      <c r="AN48" s="1">
        <v>22</v>
      </c>
      <c r="AO48" s="1">
        <v>15</v>
      </c>
      <c r="AP48" s="1">
        <v>21</v>
      </c>
      <c r="AQ48" s="1">
        <v>19</v>
      </c>
      <c r="AR48" s="1">
        <v>22</v>
      </c>
      <c r="AS48" s="1">
        <v>32</v>
      </c>
      <c r="AT48" s="1">
        <v>32</v>
      </c>
      <c r="AU48" s="1">
        <v>30</v>
      </c>
      <c r="AV48" s="1">
        <v>18</v>
      </c>
      <c r="AW48" s="1">
        <v>33</v>
      </c>
      <c r="AX48" s="1">
        <v>29</v>
      </c>
      <c r="AY48" s="1">
        <v>29</v>
      </c>
      <c r="AZ48" s="1">
        <v>25</v>
      </c>
      <c r="BA48" s="1">
        <v>21</v>
      </c>
      <c r="BB48" s="1">
        <v>22</v>
      </c>
      <c r="BC48" s="1">
        <v>15</v>
      </c>
      <c r="BD48" s="1">
        <v>16</v>
      </c>
      <c r="BE48" s="1">
        <v>23</v>
      </c>
      <c r="BF48" s="1">
        <v>18</v>
      </c>
      <c r="BG48" s="1">
        <v>8</v>
      </c>
      <c r="BH48" s="1">
        <v>10</v>
      </c>
      <c r="BI48" s="1">
        <v>12</v>
      </c>
      <c r="BJ48" s="6"/>
    </row>
    <row r="49" spans="1:62" ht="13.5" customHeight="1" x14ac:dyDescent="0.2">
      <c r="A49" s="5"/>
      <c r="C49" s="1" t="s">
        <v>32</v>
      </c>
      <c r="W49" s="1">
        <v>127</v>
      </c>
      <c r="X49" s="1">
        <v>135</v>
      </c>
      <c r="Y49" s="1">
        <v>137</v>
      </c>
      <c r="Z49" s="1">
        <v>133</v>
      </c>
      <c r="AA49" s="1">
        <v>164</v>
      </c>
      <c r="AB49" s="1">
        <v>150</v>
      </c>
      <c r="AC49" s="1">
        <v>161</v>
      </c>
      <c r="AD49" s="1">
        <v>127</v>
      </c>
      <c r="AE49" s="1">
        <v>153</v>
      </c>
      <c r="AF49" s="1">
        <v>142</v>
      </c>
      <c r="AG49" s="1">
        <v>146</v>
      </c>
      <c r="AH49" s="1">
        <v>131</v>
      </c>
      <c r="AI49" s="1">
        <v>166</v>
      </c>
      <c r="AJ49" s="1">
        <v>131</v>
      </c>
      <c r="AK49" s="1">
        <v>146</v>
      </c>
      <c r="AL49" s="1">
        <v>116</v>
      </c>
      <c r="AM49" s="1">
        <v>132</v>
      </c>
      <c r="AN49" s="1">
        <v>159</v>
      </c>
      <c r="AO49" s="1">
        <v>153</v>
      </c>
      <c r="AP49" s="1">
        <v>156</v>
      </c>
      <c r="AQ49" s="1">
        <v>176</v>
      </c>
      <c r="AR49" s="1">
        <v>150</v>
      </c>
      <c r="AS49" s="1">
        <v>153</v>
      </c>
      <c r="AT49" s="1">
        <v>156</v>
      </c>
      <c r="AU49" s="1">
        <v>156</v>
      </c>
      <c r="AV49" s="1">
        <v>150</v>
      </c>
      <c r="AW49" s="1">
        <v>159</v>
      </c>
      <c r="AX49" s="1">
        <v>141</v>
      </c>
      <c r="AY49" s="1">
        <v>141</v>
      </c>
      <c r="AZ49" s="1">
        <v>159</v>
      </c>
      <c r="BA49" s="1">
        <v>141</v>
      </c>
      <c r="BB49" s="1">
        <v>131</v>
      </c>
      <c r="BC49" s="1">
        <v>137</v>
      </c>
      <c r="BD49" s="1">
        <v>127</v>
      </c>
      <c r="BE49" s="1">
        <v>121</v>
      </c>
      <c r="BF49" s="1">
        <v>125</v>
      </c>
      <c r="BG49" s="1">
        <v>143</v>
      </c>
      <c r="BH49" s="1">
        <v>127</v>
      </c>
      <c r="BI49" s="1">
        <v>126</v>
      </c>
      <c r="BJ49" s="6"/>
    </row>
    <row r="50" spans="1:62" ht="13.5" customHeight="1" x14ac:dyDescent="0.2">
      <c r="A50" s="5"/>
      <c r="W50" s="9">
        <f t="shared" ref="W50:AA50" si="64">SUM(W48:W49)</f>
        <v>131</v>
      </c>
      <c r="X50" s="9">
        <f t="shared" si="64"/>
        <v>143</v>
      </c>
      <c r="Y50" s="9">
        <f t="shared" si="64"/>
        <v>139</v>
      </c>
      <c r="Z50" s="9">
        <f t="shared" si="64"/>
        <v>143</v>
      </c>
      <c r="AA50" s="9">
        <f t="shared" si="64"/>
        <v>169</v>
      </c>
      <c r="AB50" s="9">
        <f t="shared" ref="AB50:AD50" si="65">SUM(AB48:AB49)</f>
        <v>157</v>
      </c>
      <c r="AC50" s="9">
        <f t="shared" si="65"/>
        <v>170</v>
      </c>
      <c r="AD50" s="9">
        <f t="shared" si="65"/>
        <v>138</v>
      </c>
      <c r="AE50" s="9">
        <f t="shared" ref="AE50:AG50" si="66">SUM(AE48:AE49)</f>
        <v>167</v>
      </c>
      <c r="AF50" s="9">
        <f t="shared" si="66"/>
        <v>166</v>
      </c>
      <c r="AG50" s="9">
        <f t="shared" si="66"/>
        <v>172</v>
      </c>
      <c r="AH50" s="9">
        <f>SUM(AH48:AH49)</f>
        <v>156</v>
      </c>
      <c r="AI50" s="9">
        <f t="shared" ref="AI50:AJ50" si="67">SUM(AI48:AI49)</f>
        <v>186</v>
      </c>
      <c r="AJ50" s="9">
        <f t="shared" si="67"/>
        <v>150</v>
      </c>
      <c r="AK50" s="9">
        <f t="shared" ref="AK50:AR50" si="68">SUM(AK48:AK49)</f>
        <v>155</v>
      </c>
      <c r="AL50" s="9">
        <f t="shared" si="68"/>
        <v>134</v>
      </c>
      <c r="AM50" s="9">
        <f t="shared" si="68"/>
        <v>161</v>
      </c>
      <c r="AN50" s="9">
        <f t="shared" si="68"/>
        <v>181</v>
      </c>
      <c r="AO50" s="9">
        <f t="shared" si="68"/>
        <v>168</v>
      </c>
      <c r="AP50" s="9">
        <f t="shared" si="68"/>
        <v>177</v>
      </c>
      <c r="AQ50" s="9">
        <f t="shared" si="68"/>
        <v>195</v>
      </c>
      <c r="AR50" s="9">
        <f t="shared" si="68"/>
        <v>172</v>
      </c>
      <c r="AS50" s="9">
        <f>SUM(AS48:AS49)</f>
        <v>185</v>
      </c>
      <c r="AT50" s="9">
        <f t="shared" ref="AT50:AV50" si="69">SUM(AT47:AT49)</f>
        <v>189</v>
      </c>
      <c r="AU50" s="9">
        <f t="shared" si="69"/>
        <v>186</v>
      </c>
      <c r="AV50" s="9">
        <f t="shared" si="69"/>
        <v>168</v>
      </c>
      <c r="AW50" s="9">
        <f t="shared" ref="AW50:BA50" si="70">SUM(AW47:AW49)</f>
        <v>192</v>
      </c>
      <c r="AX50" s="9">
        <f t="shared" si="70"/>
        <v>170</v>
      </c>
      <c r="AY50" s="9">
        <f t="shared" si="70"/>
        <v>170</v>
      </c>
      <c r="AZ50" s="9">
        <f t="shared" si="70"/>
        <v>184</v>
      </c>
      <c r="BA50" s="9">
        <f t="shared" si="70"/>
        <v>162</v>
      </c>
      <c r="BB50" s="9">
        <f>SUM(BB48:BB49)</f>
        <v>153</v>
      </c>
      <c r="BC50" s="9">
        <f>SUM(BC48:BC49)</f>
        <v>152</v>
      </c>
      <c r="BD50" s="9">
        <f>SUM(BD48:BD49)</f>
        <v>143</v>
      </c>
      <c r="BE50" s="9">
        <f>SUM(BE47:BE49)</f>
        <v>145</v>
      </c>
      <c r="BF50" s="9">
        <f>SUM(BF48:BF49)</f>
        <v>143</v>
      </c>
      <c r="BG50" s="9">
        <f t="shared" ref="BG50" si="71">SUM(BG48:BG49)</f>
        <v>151</v>
      </c>
      <c r="BH50" s="9">
        <f>SUM(BH48:BH49)</f>
        <v>137</v>
      </c>
      <c r="BI50" s="9">
        <f>SUM(BI48:BI49)</f>
        <v>138</v>
      </c>
      <c r="BJ50" s="6"/>
    </row>
    <row r="51" spans="1:62" ht="13.5" customHeight="1" x14ac:dyDescent="0.2">
      <c r="A51" s="5"/>
      <c r="B51" s="8" t="s">
        <v>88</v>
      </c>
      <c r="BJ51" s="6"/>
    </row>
    <row r="52" spans="1:62" ht="13.5" customHeight="1" x14ac:dyDescent="0.2">
      <c r="A52" s="5"/>
      <c r="C52" s="1" t="s">
        <v>0</v>
      </c>
      <c r="W52" s="1">
        <v>30</v>
      </c>
      <c r="X52" s="1">
        <v>37</v>
      </c>
      <c r="Y52" s="1">
        <v>28</v>
      </c>
      <c r="Z52" s="1">
        <v>32</v>
      </c>
      <c r="AA52" s="1">
        <v>36</v>
      </c>
      <c r="AB52" s="1">
        <v>32</v>
      </c>
      <c r="AC52" s="1">
        <v>28</v>
      </c>
      <c r="AD52" s="1">
        <v>42</v>
      </c>
      <c r="AE52" s="1">
        <v>43</v>
      </c>
      <c r="AF52" s="1">
        <v>42</v>
      </c>
      <c r="AG52" s="1">
        <v>40</v>
      </c>
      <c r="AH52" s="1">
        <v>36</v>
      </c>
      <c r="AI52" s="1">
        <v>48</v>
      </c>
      <c r="AJ52" s="1">
        <v>50</v>
      </c>
      <c r="AK52" s="1">
        <v>58</v>
      </c>
      <c r="AL52" s="1">
        <v>50</v>
      </c>
      <c r="AM52" s="1">
        <v>40</v>
      </c>
      <c r="AN52" s="1">
        <v>43</v>
      </c>
      <c r="AO52" s="1">
        <v>49</v>
      </c>
      <c r="AP52" s="1">
        <v>53</v>
      </c>
      <c r="AQ52" s="1">
        <v>47</v>
      </c>
      <c r="AR52" s="1">
        <v>37</v>
      </c>
      <c r="AS52" s="1">
        <v>53</v>
      </c>
      <c r="AT52" s="1">
        <v>51</v>
      </c>
      <c r="AU52" s="1">
        <v>49</v>
      </c>
      <c r="AV52" s="1">
        <v>48</v>
      </c>
      <c r="AW52" s="1">
        <v>36</v>
      </c>
      <c r="AX52" s="1">
        <v>54</v>
      </c>
      <c r="AY52" s="1">
        <v>37</v>
      </c>
      <c r="AZ52" s="1">
        <v>35</v>
      </c>
      <c r="BA52" s="1">
        <v>44</v>
      </c>
      <c r="BB52" s="1">
        <v>47</v>
      </c>
      <c r="BC52" s="1">
        <v>46</v>
      </c>
      <c r="BD52" s="1">
        <v>33</v>
      </c>
      <c r="BE52" s="1">
        <v>22</v>
      </c>
      <c r="BF52" s="1">
        <v>37</v>
      </c>
      <c r="BG52" s="1">
        <v>36</v>
      </c>
      <c r="BH52" s="1">
        <v>41</v>
      </c>
      <c r="BI52" s="1">
        <v>35</v>
      </c>
      <c r="BJ52" s="6"/>
    </row>
    <row r="53" spans="1:62" ht="13.5" hidden="1" customHeight="1" x14ac:dyDescent="0.2">
      <c r="A53" s="5"/>
      <c r="C53" s="1" t="s">
        <v>9</v>
      </c>
      <c r="AW53" s="1">
        <v>0</v>
      </c>
      <c r="AX53" s="1">
        <v>1</v>
      </c>
      <c r="AY53" s="1">
        <v>0</v>
      </c>
      <c r="AZ53" s="1">
        <v>5</v>
      </c>
      <c r="BA53" s="1">
        <v>0</v>
      </c>
      <c r="BJ53" s="6"/>
    </row>
    <row r="54" spans="1:62" ht="13.5" customHeight="1" x14ac:dyDescent="0.2">
      <c r="A54" s="5"/>
      <c r="C54" s="1" t="s">
        <v>5</v>
      </c>
      <c r="W54" s="1">
        <v>13</v>
      </c>
      <c r="X54" s="1">
        <v>10</v>
      </c>
      <c r="Y54" s="1">
        <v>9</v>
      </c>
      <c r="Z54" s="1">
        <v>9</v>
      </c>
      <c r="AA54" s="1">
        <v>9</v>
      </c>
      <c r="AB54" s="1">
        <v>13</v>
      </c>
      <c r="AC54" s="1">
        <v>14</v>
      </c>
      <c r="AD54" s="1">
        <v>20</v>
      </c>
      <c r="AE54" s="1">
        <v>17</v>
      </c>
      <c r="AF54" s="1">
        <v>18</v>
      </c>
      <c r="AG54" s="1">
        <v>11</v>
      </c>
      <c r="AH54" s="1">
        <v>13</v>
      </c>
      <c r="AI54" s="1">
        <v>12</v>
      </c>
      <c r="AJ54" s="1">
        <v>13</v>
      </c>
      <c r="AK54" s="1">
        <v>12</v>
      </c>
      <c r="AL54" s="1">
        <v>11</v>
      </c>
      <c r="AM54" s="1">
        <v>15</v>
      </c>
      <c r="AN54" s="1">
        <v>11</v>
      </c>
      <c r="AO54" s="1">
        <v>6</v>
      </c>
      <c r="AP54" s="1">
        <v>12</v>
      </c>
      <c r="AQ54" s="1">
        <v>15</v>
      </c>
      <c r="AR54" s="1">
        <v>17</v>
      </c>
      <c r="AS54" s="1">
        <v>13</v>
      </c>
      <c r="AT54" s="1">
        <v>11</v>
      </c>
      <c r="AU54" s="1">
        <v>20</v>
      </c>
      <c r="AV54" s="1">
        <v>13</v>
      </c>
      <c r="AW54" s="1">
        <v>19</v>
      </c>
      <c r="AX54" s="1">
        <v>16</v>
      </c>
      <c r="AY54" s="1">
        <v>17</v>
      </c>
      <c r="AZ54" s="1">
        <v>12</v>
      </c>
      <c r="BA54" s="1">
        <v>19</v>
      </c>
      <c r="BB54" s="1">
        <v>16</v>
      </c>
      <c r="BC54" s="1">
        <v>12</v>
      </c>
      <c r="BD54" s="1">
        <v>10</v>
      </c>
      <c r="BE54" s="1">
        <v>17</v>
      </c>
      <c r="BF54" s="1">
        <v>12</v>
      </c>
      <c r="BG54" s="1">
        <v>15</v>
      </c>
      <c r="BH54" s="1">
        <v>20</v>
      </c>
      <c r="BI54" s="1">
        <v>10</v>
      </c>
      <c r="BJ54" s="6"/>
    </row>
    <row r="55" spans="1:62" ht="13.5" customHeight="1" x14ac:dyDescent="0.2">
      <c r="A55" s="5"/>
      <c r="W55" s="9">
        <f t="shared" ref="W55:AA55" si="72">SUM(W52:W54)</f>
        <v>43</v>
      </c>
      <c r="X55" s="9">
        <f t="shared" si="72"/>
        <v>47</v>
      </c>
      <c r="Y55" s="9">
        <f t="shared" si="72"/>
        <v>37</v>
      </c>
      <c r="Z55" s="9">
        <f t="shared" si="72"/>
        <v>41</v>
      </c>
      <c r="AA55" s="9">
        <f t="shared" si="72"/>
        <v>45</v>
      </c>
      <c r="AB55" s="9">
        <f t="shared" ref="AB55:AD55" si="73">SUM(AB52:AB54)</f>
        <v>45</v>
      </c>
      <c r="AC55" s="9">
        <f t="shared" si="73"/>
        <v>42</v>
      </c>
      <c r="AD55" s="9">
        <f t="shared" si="73"/>
        <v>62</v>
      </c>
      <c r="AE55" s="9">
        <f t="shared" ref="AE55:AG55" si="74">SUM(AE52:AE54)</f>
        <v>60</v>
      </c>
      <c r="AF55" s="9">
        <f t="shared" si="74"/>
        <v>60</v>
      </c>
      <c r="AG55" s="9">
        <f t="shared" si="74"/>
        <v>51</v>
      </c>
      <c r="AH55" s="9">
        <f t="shared" ref="AH55:AJ55" si="75">SUM(AH52:AH54)</f>
        <v>49</v>
      </c>
      <c r="AI55" s="9">
        <f t="shared" si="75"/>
        <v>60</v>
      </c>
      <c r="AJ55" s="9">
        <f t="shared" si="75"/>
        <v>63</v>
      </c>
      <c r="AK55" s="9">
        <f t="shared" ref="AK55:AV55" si="76">SUM(AK52:AK54)</f>
        <v>70</v>
      </c>
      <c r="AL55" s="9">
        <f t="shared" si="76"/>
        <v>61</v>
      </c>
      <c r="AM55" s="9">
        <f t="shared" si="76"/>
        <v>55</v>
      </c>
      <c r="AN55" s="9">
        <f t="shared" si="76"/>
        <v>54</v>
      </c>
      <c r="AO55" s="9">
        <f t="shared" si="76"/>
        <v>55</v>
      </c>
      <c r="AP55" s="9">
        <f t="shared" si="76"/>
        <v>65</v>
      </c>
      <c r="AQ55" s="9">
        <f t="shared" si="76"/>
        <v>62</v>
      </c>
      <c r="AR55" s="9">
        <f t="shared" si="76"/>
        <v>54</v>
      </c>
      <c r="AS55" s="9">
        <f t="shared" si="76"/>
        <v>66</v>
      </c>
      <c r="AT55" s="9">
        <f t="shared" si="76"/>
        <v>62</v>
      </c>
      <c r="AU55" s="9">
        <f t="shared" si="76"/>
        <v>69</v>
      </c>
      <c r="AV55" s="9">
        <f t="shared" si="76"/>
        <v>61</v>
      </c>
      <c r="AW55" s="9">
        <f t="shared" ref="AW55:BB55" si="77">SUM(AW52:AW54)</f>
        <v>55</v>
      </c>
      <c r="AX55" s="9">
        <f t="shared" si="77"/>
        <v>71</v>
      </c>
      <c r="AY55" s="9">
        <f t="shared" si="77"/>
        <v>54</v>
      </c>
      <c r="AZ55" s="9">
        <f t="shared" si="77"/>
        <v>52</v>
      </c>
      <c r="BA55" s="9">
        <f t="shared" si="77"/>
        <v>63</v>
      </c>
      <c r="BB55" s="9">
        <f t="shared" si="77"/>
        <v>63</v>
      </c>
      <c r="BC55" s="9">
        <f t="shared" ref="BC55:BD55" si="78">SUM(BC52:BC54)</f>
        <v>58</v>
      </c>
      <c r="BD55" s="9">
        <f t="shared" si="78"/>
        <v>43</v>
      </c>
      <c r="BE55" s="9">
        <f t="shared" ref="BE55:BF55" si="79">SUM(BE52:BE54)</f>
        <v>39</v>
      </c>
      <c r="BF55" s="9">
        <f t="shared" si="79"/>
        <v>49</v>
      </c>
      <c r="BG55" s="9">
        <f t="shared" ref="BG55:BH55" si="80">SUM(BG52:BG54)</f>
        <v>51</v>
      </c>
      <c r="BH55" s="9">
        <f t="shared" si="80"/>
        <v>61</v>
      </c>
      <c r="BI55" s="9">
        <f t="shared" ref="BI55" si="81">SUM(BI52:BI54)</f>
        <v>45</v>
      </c>
      <c r="BJ55" s="6"/>
    </row>
    <row r="56" spans="1:62" ht="13.5" customHeight="1" x14ac:dyDescent="0.2">
      <c r="A56" s="5"/>
      <c r="B56" s="8" t="s">
        <v>91</v>
      </c>
      <c r="BJ56" s="6"/>
    </row>
    <row r="57" spans="1:62" ht="13.5" customHeight="1" x14ac:dyDescent="0.2">
      <c r="A57" s="5"/>
      <c r="C57" s="1" t="s">
        <v>0</v>
      </c>
      <c r="W57" s="1">
        <v>28</v>
      </c>
      <c r="X57" s="1">
        <v>26</v>
      </c>
      <c r="Y57" s="1">
        <v>52</v>
      </c>
      <c r="Z57" s="1">
        <v>43</v>
      </c>
      <c r="AA57" s="1">
        <v>72</v>
      </c>
      <c r="AB57" s="1">
        <v>93</v>
      </c>
      <c r="AC57" s="1">
        <v>85</v>
      </c>
      <c r="AD57" s="1">
        <v>98</v>
      </c>
      <c r="AE57" s="1">
        <v>118</v>
      </c>
      <c r="AF57" s="1">
        <v>123</v>
      </c>
      <c r="AG57" s="1">
        <v>154</v>
      </c>
      <c r="AH57" s="1">
        <v>134</v>
      </c>
      <c r="AI57" s="1">
        <v>181</v>
      </c>
      <c r="AJ57" s="1">
        <v>198</v>
      </c>
      <c r="AK57" s="1">
        <v>220</v>
      </c>
      <c r="AL57" s="1">
        <v>246</v>
      </c>
      <c r="AM57" s="1">
        <v>238</v>
      </c>
      <c r="AN57" s="1">
        <v>276</v>
      </c>
      <c r="AO57" s="1">
        <v>286</v>
      </c>
      <c r="AP57" s="1">
        <v>239</v>
      </c>
      <c r="AQ57" s="1">
        <v>223</v>
      </c>
      <c r="AR57" s="1">
        <v>229</v>
      </c>
      <c r="AS57" s="1">
        <v>247</v>
      </c>
      <c r="AT57" s="1">
        <v>329</v>
      </c>
      <c r="AU57" s="1">
        <v>188</v>
      </c>
      <c r="AV57" s="1">
        <v>244</v>
      </c>
      <c r="AW57" s="1">
        <v>202</v>
      </c>
      <c r="AX57" s="1">
        <v>213</v>
      </c>
      <c r="AY57" s="1">
        <v>184</v>
      </c>
      <c r="AZ57" s="1">
        <v>173</v>
      </c>
      <c r="BA57" s="1">
        <v>204</v>
      </c>
      <c r="BB57" s="1">
        <v>148</v>
      </c>
      <c r="BC57" s="1">
        <v>130</v>
      </c>
      <c r="BD57" s="1">
        <v>151</v>
      </c>
      <c r="BE57" s="1">
        <v>135</v>
      </c>
      <c r="BF57" s="1">
        <v>120</v>
      </c>
      <c r="BG57" s="1">
        <v>129</v>
      </c>
      <c r="BH57" s="1">
        <v>112</v>
      </c>
      <c r="BI57" s="1">
        <v>110</v>
      </c>
      <c r="BJ57" s="6"/>
    </row>
    <row r="58" spans="1:62" ht="13.5" customHeight="1" x14ac:dyDescent="0.2">
      <c r="A58" s="5"/>
      <c r="C58" s="1" t="s">
        <v>5</v>
      </c>
      <c r="AJ58" s="1">
        <v>2</v>
      </c>
      <c r="AK58" s="1">
        <v>1</v>
      </c>
      <c r="AL58" s="1">
        <v>15</v>
      </c>
      <c r="AM58" s="1">
        <v>15</v>
      </c>
      <c r="AN58" s="1">
        <v>9</v>
      </c>
      <c r="AO58" s="1">
        <v>11</v>
      </c>
      <c r="AP58" s="1">
        <v>11</v>
      </c>
      <c r="AQ58" s="1">
        <v>12</v>
      </c>
      <c r="AR58" s="1">
        <v>13</v>
      </c>
      <c r="AS58" s="1">
        <v>10</v>
      </c>
      <c r="AT58" s="1">
        <v>12</v>
      </c>
      <c r="AU58" s="1">
        <v>13</v>
      </c>
      <c r="AV58" s="1">
        <v>8</v>
      </c>
      <c r="AW58" s="1">
        <v>1</v>
      </c>
      <c r="AX58" s="1">
        <v>2</v>
      </c>
      <c r="AY58" s="1">
        <v>3</v>
      </c>
      <c r="AZ58" s="1">
        <v>2</v>
      </c>
      <c r="BA58" s="1">
        <v>0</v>
      </c>
      <c r="BB58" s="1">
        <v>5</v>
      </c>
      <c r="BC58" s="1">
        <v>6</v>
      </c>
      <c r="BD58" s="1">
        <v>1</v>
      </c>
      <c r="BE58" s="1">
        <v>2</v>
      </c>
      <c r="BF58" s="1">
        <v>1</v>
      </c>
      <c r="BJ58" s="6"/>
    </row>
    <row r="59" spans="1:62" ht="13.5" customHeight="1" x14ac:dyDescent="0.2">
      <c r="A59" s="5"/>
      <c r="BI59" s="1">
        <v>1</v>
      </c>
      <c r="BJ59" s="6"/>
    </row>
    <row r="60" spans="1:62" ht="13.5" customHeight="1" x14ac:dyDescent="0.2">
      <c r="A60" s="5"/>
      <c r="W60" s="9">
        <f t="shared" ref="W60:AA60" si="82">W57</f>
        <v>28</v>
      </c>
      <c r="X60" s="9">
        <f t="shared" si="82"/>
        <v>26</v>
      </c>
      <c r="Y60" s="9">
        <f t="shared" si="82"/>
        <v>52</v>
      </c>
      <c r="Z60" s="9">
        <f t="shared" si="82"/>
        <v>43</v>
      </c>
      <c r="AA60" s="9">
        <f t="shared" si="82"/>
        <v>72</v>
      </c>
      <c r="AB60" s="9">
        <f t="shared" ref="AB60:AD60" si="83">AB57</f>
        <v>93</v>
      </c>
      <c r="AC60" s="9">
        <f t="shared" si="83"/>
        <v>85</v>
      </c>
      <c r="AD60" s="9">
        <f t="shared" si="83"/>
        <v>98</v>
      </c>
      <c r="AE60" s="9">
        <f>AE57</f>
        <v>118</v>
      </c>
      <c r="AF60" s="9">
        <f t="shared" ref="AF60:AG60" si="84">AF57</f>
        <v>123</v>
      </c>
      <c r="AG60" s="9">
        <f t="shared" si="84"/>
        <v>154</v>
      </c>
      <c r="AH60" s="9">
        <f>AH57</f>
        <v>134</v>
      </c>
      <c r="AI60" s="9">
        <f>AI57</f>
        <v>181</v>
      </c>
      <c r="AJ60" s="9">
        <f t="shared" ref="AJ60:AV60" si="85">SUM(AJ57:AJ58)</f>
        <v>200</v>
      </c>
      <c r="AK60" s="9">
        <f t="shared" si="85"/>
        <v>221</v>
      </c>
      <c r="AL60" s="9">
        <f t="shared" si="85"/>
        <v>261</v>
      </c>
      <c r="AM60" s="9">
        <f t="shared" si="85"/>
        <v>253</v>
      </c>
      <c r="AN60" s="9">
        <f t="shared" si="85"/>
        <v>285</v>
      </c>
      <c r="AO60" s="9">
        <f t="shared" si="85"/>
        <v>297</v>
      </c>
      <c r="AP60" s="9">
        <f t="shared" si="85"/>
        <v>250</v>
      </c>
      <c r="AQ60" s="9">
        <f t="shared" si="85"/>
        <v>235</v>
      </c>
      <c r="AR60" s="9">
        <f t="shared" si="85"/>
        <v>242</v>
      </c>
      <c r="AS60" s="9">
        <f t="shared" si="85"/>
        <v>257</v>
      </c>
      <c r="AT60" s="9">
        <f t="shared" si="85"/>
        <v>341</v>
      </c>
      <c r="AU60" s="9">
        <f t="shared" si="85"/>
        <v>201</v>
      </c>
      <c r="AV60" s="9">
        <f t="shared" si="85"/>
        <v>252</v>
      </c>
      <c r="AW60" s="9">
        <f t="shared" ref="AW60:BB60" si="86">SUM(AW57:AW58)</f>
        <v>203</v>
      </c>
      <c r="AX60" s="9">
        <f t="shared" si="86"/>
        <v>215</v>
      </c>
      <c r="AY60" s="9">
        <f t="shared" si="86"/>
        <v>187</v>
      </c>
      <c r="AZ60" s="9">
        <f t="shared" si="86"/>
        <v>175</v>
      </c>
      <c r="BA60" s="9">
        <f t="shared" si="86"/>
        <v>204</v>
      </c>
      <c r="BB60" s="9">
        <f t="shared" si="86"/>
        <v>153</v>
      </c>
      <c r="BC60" s="9">
        <f t="shared" ref="BC60:BD60" si="87">SUM(BC57:BC58)</f>
        <v>136</v>
      </c>
      <c r="BD60" s="9">
        <f t="shared" si="87"/>
        <v>152</v>
      </c>
      <c r="BE60" s="9">
        <f t="shared" ref="BE60:BF60" si="88">SUM(BE57:BE58)</f>
        <v>137</v>
      </c>
      <c r="BF60" s="9">
        <f t="shared" si="88"/>
        <v>121</v>
      </c>
      <c r="BG60" s="9">
        <f>BG57</f>
        <v>129</v>
      </c>
      <c r="BH60" s="9">
        <f>BH57</f>
        <v>112</v>
      </c>
      <c r="BI60" s="9">
        <f>SUM(BI57:BI59)</f>
        <v>111</v>
      </c>
      <c r="BJ60" s="6"/>
    </row>
    <row r="61" spans="1:62" ht="13.5" customHeight="1" x14ac:dyDescent="0.2">
      <c r="A61" s="5"/>
      <c r="B61" s="8" t="s">
        <v>89</v>
      </c>
      <c r="BJ61" s="6"/>
    </row>
    <row r="62" spans="1:62" ht="13.5" customHeight="1" x14ac:dyDescent="0.2">
      <c r="A62" s="5"/>
      <c r="C62" s="1" t="s">
        <v>0</v>
      </c>
      <c r="W62" s="1">
        <v>117</v>
      </c>
      <c r="X62" s="1">
        <v>112</v>
      </c>
      <c r="Y62" s="1">
        <v>113</v>
      </c>
      <c r="Z62" s="1">
        <v>104</v>
      </c>
      <c r="AA62" s="1">
        <v>113</v>
      </c>
      <c r="AB62" s="1">
        <v>105</v>
      </c>
      <c r="AC62" s="1">
        <v>160</v>
      </c>
      <c r="AD62" s="1">
        <v>117</v>
      </c>
      <c r="AE62" s="1">
        <v>169</v>
      </c>
      <c r="AF62" s="1">
        <v>135</v>
      </c>
      <c r="AG62" s="1">
        <v>125</v>
      </c>
      <c r="AH62" s="1">
        <v>140</v>
      </c>
      <c r="AI62" s="1">
        <v>148</v>
      </c>
      <c r="AJ62" s="1">
        <v>81</v>
      </c>
      <c r="AK62" s="1">
        <v>72</v>
      </c>
      <c r="AL62" s="1">
        <v>59</v>
      </c>
      <c r="AM62" s="1">
        <v>56</v>
      </c>
      <c r="AN62" s="1">
        <v>48</v>
      </c>
      <c r="AO62" s="1">
        <v>56</v>
      </c>
      <c r="AP62" s="1">
        <v>64</v>
      </c>
      <c r="AQ62" s="1">
        <v>74</v>
      </c>
      <c r="AR62" s="1">
        <v>57</v>
      </c>
      <c r="AS62" s="1">
        <v>58</v>
      </c>
      <c r="AT62" s="1">
        <v>82</v>
      </c>
      <c r="AU62" s="1">
        <v>70</v>
      </c>
      <c r="AV62" s="1">
        <v>95</v>
      </c>
      <c r="AW62" s="1">
        <v>100</v>
      </c>
      <c r="AX62" s="1">
        <v>99</v>
      </c>
      <c r="AY62" s="1">
        <v>86</v>
      </c>
      <c r="AZ62" s="1">
        <v>87</v>
      </c>
      <c r="BA62" s="1">
        <v>101</v>
      </c>
      <c r="BB62" s="1">
        <v>127</v>
      </c>
      <c r="BC62" s="1">
        <v>158</v>
      </c>
      <c r="BD62" s="1">
        <v>155</v>
      </c>
      <c r="BE62" s="1">
        <v>176</v>
      </c>
      <c r="BF62" s="1">
        <v>160</v>
      </c>
      <c r="BG62" s="1">
        <v>171</v>
      </c>
      <c r="BH62" s="1">
        <v>171</v>
      </c>
      <c r="BI62" s="1">
        <v>188</v>
      </c>
      <c r="BJ62" s="6"/>
    </row>
    <row r="63" spans="1:62" ht="13.5" customHeight="1" x14ac:dyDescent="0.2">
      <c r="A63" s="5"/>
      <c r="C63" s="1" t="s">
        <v>9</v>
      </c>
      <c r="AS63" s="1">
        <v>0</v>
      </c>
      <c r="AT63" s="1">
        <v>0</v>
      </c>
      <c r="AU63" s="1">
        <v>0</v>
      </c>
      <c r="AV63" s="1">
        <v>1</v>
      </c>
      <c r="AW63" s="1">
        <v>5</v>
      </c>
      <c r="AX63" s="1">
        <v>0</v>
      </c>
      <c r="AY63" s="1">
        <v>6</v>
      </c>
      <c r="AZ63" s="1">
        <v>4</v>
      </c>
      <c r="BA63" s="1">
        <v>5</v>
      </c>
      <c r="BB63" s="1">
        <v>1</v>
      </c>
      <c r="BC63" s="1">
        <v>2</v>
      </c>
      <c r="BD63" s="1">
        <v>1</v>
      </c>
      <c r="BE63" s="1">
        <v>1</v>
      </c>
      <c r="BJ63" s="6"/>
    </row>
    <row r="64" spans="1:62" ht="13.5" customHeight="1" x14ac:dyDescent="0.2">
      <c r="A64" s="5"/>
      <c r="C64" s="1" t="s">
        <v>5</v>
      </c>
      <c r="W64" s="1">
        <v>16</v>
      </c>
      <c r="X64" s="1">
        <v>12</v>
      </c>
      <c r="Y64" s="1">
        <v>18</v>
      </c>
      <c r="Z64" s="1">
        <v>16</v>
      </c>
      <c r="AA64" s="1">
        <v>8</v>
      </c>
      <c r="AB64" s="1">
        <v>20</v>
      </c>
      <c r="AC64" s="1">
        <v>15</v>
      </c>
      <c r="AD64" s="1">
        <v>17</v>
      </c>
      <c r="AE64" s="1">
        <v>9</v>
      </c>
      <c r="AF64" s="1">
        <v>11</v>
      </c>
      <c r="AG64" s="1">
        <v>13</v>
      </c>
      <c r="AH64" s="1">
        <v>11</v>
      </c>
      <c r="AI64" s="1">
        <v>12</v>
      </c>
      <c r="AJ64" s="1">
        <v>10</v>
      </c>
      <c r="AK64" s="1">
        <v>13</v>
      </c>
      <c r="AL64" s="1">
        <v>17</v>
      </c>
      <c r="AM64" s="1">
        <v>14</v>
      </c>
      <c r="AN64" s="1">
        <v>13</v>
      </c>
      <c r="AO64" s="1">
        <v>21</v>
      </c>
      <c r="AP64" s="1">
        <v>16</v>
      </c>
      <c r="AQ64" s="1">
        <v>19</v>
      </c>
      <c r="AR64" s="1">
        <v>18</v>
      </c>
      <c r="AS64" s="1">
        <v>20</v>
      </c>
      <c r="AT64" s="1">
        <v>23</v>
      </c>
      <c r="AU64" s="1">
        <v>21</v>
      </c>
      <c r="AV64" s="1">
        <v>27</v>
      </c>
      <c r="AW64" s="1">
        <v>29</v>
      </c>
      <c r="AX64" s="1">
        <v>32</v>
      </c>
      <c r="AY64" s="1">
        <v>31</v>
      </c>
      <c r="AZ64" s="1">
        <v>20</v>
      </c>
      <c r="BA64" s="1">
        <v>20</v>
      </c>
      <c r="BB64" s="1">
        <v>14</v>
      </c>
      <c r="BC64" s="1">
        <v>16</v>
      </c>
      <c r="BD64" s="1">
        <v>19</v>
      </c>
      <c r="BE64" s="1">
        <v>18</v>
      </c>
      <c r="BF64" s="1">
        <v>26</v>
      </c>
      <c r="BG64" s="1">
        <v>38</v>
      </c>
      <c r="BH64" s="1">
        <v>37</v>
      </c>
      <c r="BI64" s="1">
        <v>35</v>
      </c>
      <c r="BJ64" s="6"/>
    </row>
    <row r="65" spans="1:62" ht="13.5" customHeight="1" x14ac:dyDescent="0.2">
      <c r="A65" s="5"/>
      <c r="W65" s="9">
        <f t="shared" ref="W65:AA65" si="89">SUM(W62:W64)</f>
        <v>133</v>
      </c>
      <c r="X65" s="9">
        <f t="shared" si="89"/>
        <v>124</v>
      </c>
      <c r="Y65" s="9">
        <f t="shared" si="89"/>
        <v>131</v>
      </c>
      <c r="Z65" s="9">
        <f t="shared" si="89"/>
        <v>120</v>
      </c>
      <c r="AA65" s="9">
        <f t="shared" si="89"/>
        <v>121</v>
      </c>
      <c r="AB65" s="9">
        <f t="shared" ref="AB65:AD65" si="90">SUM(AB62:AB64)</f>
        <v>125</v>
      </c>
      <c r="AC65" s="9">
        <f t="shared" si="90"/>
        <v>175</v>
      </c>
      <c r="AD65" s="9">
        <f t="shared" si="90"/>
        <v>134</v>
      </c>
      <c r="AE65" s="9">
        <f t="shared" ref="AE65:AG65" si="91">SUM(AE62:AE64)</f>
        <v>178</v>
      </c>
      <c r="AF65" s="9">
        <f t="shared" si="91"/>
        <v>146</v>
      </c>
      <c r="AG65" s="9">
        <f t="shared" si="91"/>
        <v>138</v>
      </c>
      <c r="AH65" s="9">
        <f t="shared" ref="AH65:AJ65" si="92">SUM(AH62:AH64)</f>
        <v>151</v>
      </c>
      <c r="AI65" s="9">
        <f t="shared" si="92"/>
        <v>160</v>
      </c>
      <c r="AJ65" s="9">
        <f t="shared" si="92"/>
        <v>91</v>
      </c>
      <c r="AK65" s="9">
        <f t="shared" ref="AK65:AV65" si="93">SUM(AK62:AK64)</f>
        <v>85</v>
      </c>
      <c r="AL65" s="9">
        <f t="shared" si="93"/>
        <v>76</v>
      </c>
      <c r="AM65" s="9">
        <f t="shared" si="93"/>
        <v>70</v>
      </c>
      <c r="AN65" s="9">
        <f t="shared" si="93"/>
        <v>61</v>
      </c>
      <c r="AO65" s="9">
        <f t="shared" si="93"/>
        <v>77</v>
      </c>
      <c r="AP65" s="9">
        <f t="shared" si="93"/>
        <v>80</v>
      </c>
      <c r="AQ65" s="9">
        <f t="shared" si="93"/>
        <v>93</v>
      </c>
      <c r="AR65" s="9">
        <f t="shared" si="93"/>
        <v>75</v>
      </c>
      <c r="AS65" s="9">
        <f t="shared" si="93"/>
        <v>78</v>
      </c>
      <c r="AT65" s="9">
        <f t="shared" si="93"/>
        <v>105</v>
      </c>
      <c r="AU65" s="9">
        <f t="shared" si="93"/>
        <v>91</v>
      </c>
      <c r="AV65" s="9">
        <f t="shared" si="93"/>
        <v>123</v>
      </c>
      <c r="AW65" s="9">
        <f t="shared" ref="AW65:BB65" si="94">SUM(AW62:AW64)</f>
        <v>134</v>
      </c>
      <c r="AX65" s="9">
        <f t="shared" si="94"/>
        <v>131</v>
      </c>
      <c r="AY65" s="9">
        <f t="shared" si="94"/>
        <v>123</v>
      </c>
      <c r="AZ65" s="9">
        <f t="shared" si="94"/>
        <v>111</v>
      </c>
      <c r="BA65" s="9">
        <f t="shared" si="94"/>
        <v>126</v>
      </c>
      <c r="BB65" s="9">
        <f t="shared" si="94"/>
        <v>142</v>
      </c>
      <c r="BC65" s="9">
        <f t="shared" ref="BC65:BD65" si="95">SUM(BC62:BC64)</f>
        <v>176</v>
      </c>
      <c r="BD65" s="9">
        <f t="shared" si="95"/>
        <v>175</v>
      </c>
      <c r="BE65" s="9">
        <f t="shared" ref="BE65:BF65" si="96">SUM(BE62:BE64)</f>
        <v>195</v>
      </c>
      <c r="BF65" s="9">
        <f t="shared" si="96"/>
        <v>186</v>
      </c>
      <c r="BG65" s="9">
        <f t="shared" ref="BG65:BH65" si="97">SUM(BG62:BG64)</f>
        <v>209</v>
      </c>
      <c r="BH65" s="9">
        <f t="shared" si="97"/>
        <v>208</v>
      </c>
      <c r="BI65" s="9">
        <f t="shared" ref="BI65" si="98">SUM(BI62:BI64)</f>
        <v>223</v>
      </c>
      <c r="BJ65" s="6"/>
    </row>
    <row r="66" spans="1:62" ht="13.5" customHeight="1" x14ac:dyDescent="0.2">
      <c r="A66" s="5"/>
      <c r="B66" s="8" t="s">
        <v>85</v>
      </c>
      <c r="BJ66" s="6"/>
    </row>
    <row r="67" spans="1:62" ht="13.5" customHeight="1" x14ac:dyDescent="0.2">
      <c r="A67" s="5"/>
      <c r="C67" s="1" t="s">
        <v>0</v>
      </c>
      <c r="W67" s="1">
        <v>6</v>
      </c>
      <c r="X67" s="1">
        <v>5</v>
      </c>
      <c r="Y67" s="1">
        <v>3</v>
      </c>
      <c r="Z67" s="1">
        <v>13</v>
      </c>
      <c r="AA67" s="1">
        <v>5</v>
      </c>
      <c r="AB67" s="1">
        <v>3</v>
      </c>
      <c r="AC67" s="1">
        <v>11</v>
      </c>
      <c r="AD67" s="1">
        <v>13</v>
      </c>
      <c r="AE67" s="1">
        <v>12</v>
      </c>
      <c r="AF67" s="1">
        <v>10</v>
      </c>
      <c r="AG67" s="1">
        <v>7</v>
      </c>
      <c r="AH67" s="1">
        <v>5</v>
      </c>
      <c r="AI67" s="1">
        <v>7</v>
      </c>
      <c r="AJ67" s="1">
        <v>4</v>
      </c>
      <c r="AK67" s="1">
        <v>5</v>
      </c>
      <c r="AL67" s="1">
        <v>10</v>
      </c>
      <c r="AM67" s="1">
        <v>10</v>
      </c>
      <c r="AN67" s="1">
        <v>8</v>
      </c>
      <c r="AO67" s="1">
        <v>10</v>
      </c>
      <c r="AP67" s="1">
        <v>13</v>
      </c>
      <c r="AQ67" s="1">
        <v>8</v>
      </c>
      <c r="AR67" s="1">
        <v>9</v>
      </c>
      <c r="AS67" s="1">
        <v>8</v>
      </c>
      <c r="AT67" s="1">
        <v>10</v>
      </c>
      <c r="AU67" s="1">
        <v>9</v>
      </c>
      <c r="AV67" s="1">
        <v>16</v>
      </c>
      <c r="AW67" s="1">
        <v>13</v>
      </c>
      <c r="AX67" s="1">
        <v>14</v>
      </c>
      <c r="AY67" s="1">
        <v>15</v>
      </c>
      <c r="AZ67" s="1">
        <v>20</v>
      </c>
      <c r="BA67" s="1">
        <v>13</v>
      </c>
      <c r="BB67" s="1">
        <v>26</v>
      </c>
      <c r="BC67" s="1">
        <v>10</v>
      </c>
      <c r="BD67" s="1">
        <v>15</v>
      </c>
      <c r="BE67" s="1">
        <v>18</v>
      </c>
      <c r="BF67" s="1">
        <v>11</v>
      </c>
      <c r="BG67" s="1">
        <v>10</v>
      </c>
      <c r="BH67" s="1">
        <v>12</v>
      </c>
      <c r="BI67" s="1">
        <v>20</v>
      </c>
      <c r="BJ67" s="6"/>
    </row>
    <row r="68" spans="1:62" ht="13.5" customHeight="1" x14ac:dyDescent="0.2">
      <c r="A68" s="5"/>
      <c r="C68" s="1" t="s">
        <v>5</v>
      </c>
      <c r="W68" s="1">
        <v>2</v>
      </c>
      <c r="X68" s="1">
        <v>2</v>
      </c>
      <c r="Y68" s="1">
        <v>1</v>
      </c>
      <c r="Z68" s="1">
        <v>2</v>
      </c>
      <c r="AA68" s="1">
        <v>1</v>
      </c>
      <c r="AB68" s="1">
        <v>5</v>
      </c>
      <c r="AC68" s="1">
        <v>2</v>
      </c>
      <c r="AD68" s="1">
        <v>1</v>
      </c>
      <c r="AE68" s="1">
        <v>7</v>
      </c>
      <c r="AF68" s="1">
        <v>3</v>
      </c>
      <c r="AG68" s="1">
        <v>2</v>
      </c>
      <c r="AH68" s="1">
        <v>1</v>
      </c>
      <c r="AI68" s="1">
        <v>2</v>
      </c>
      <c r="AJ68" s="1">
        <v>4</v>
      </c>
      <c r="AK68" s="1">
        <v>0</v>
      </c>
      <c r="AL68" s="1">
        <v>3</v>
      </c>
      <c r="AM68" s="1">
        <v>4</v>
      </c>
      <c r="AN68" s="1">
        <v>0</v>
      </c>
      <c r="AO68" s="1">
        <v>4</v>
      </c>
      <c r="AP68" s="1">
        <v>5</v>
      </c>
      <c r="AQ68" s="1">
        <v>4</v>
      </c>
      <c r="AR68" s="1">
        <v>6</v>
      </c>
      <c r="AS68" s="1">
        <v>10</v>
      </c>
      <c r="AT68" s="1">
        <v>10</v>
      </c>
      <c r="AU68" s="1">
        <v>13</v>
      </c>
      <c r="AV68" s="1">
        <v>11</v>
      </c>
      <c r="AW68" s="1">
        <v>11</v>
      </c>
      <c r="AX68" s="1">
        <v>8</v>
      </c>
      <c r="AY68" s="1">
        <v>13</v>
      </c>
      <c r="AZ68" s="1">
        <v>6</v>
      </c>
      <c r="BA68" s="1">
        <v>13</v>
      </c>
      <c r="BB68" s="1">
        <v>7</v>
      </c>
      <c r="BC68" s="1">
        <v>11</v>
      </c>
      <c r="BD68" s="1">
        <v>6</v>
      </c>
      <c r="BE68" s="1">
        <v>7</v>
      </c>
      <c r="BF68" s="1">
        <v>29</v>
      </c>
      <c r="BG68" s="1">
        <v>26</v>
      </c>
      <c r="BH68" s="1">
        <v>44</v>
      </c>
      <c r="BI68" s="1">
        <v>40</v>
      </c>
      <c r="BJ68" s="6"/>
    </row>
    <row r="69" spans="1:62" ht="13.5" hidden="1" customHeight="1" x14ac:dyDescent="0.2">
      <c r="A69" s="5"/>
      <c r="C69" s="1" t="s">
        <v>7</v>
      </c>
      <c r="W69" s="1">
        <v>1</v>
      </c>
      <c r="X69" s="1">
        <v>0</v>
      </c>
      <c r="Y69" s="1">
        <v>0</v>
      </c>
      <c r="Z69" s="1">
        <v>1</v>
      </c>
      <c r="AA69" s="1">
        <v>1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2</v>
      </c>
      <c r="AH69" s="1">
        <v>0</v>
      </c>
      <c r="AI69" s="1">
        <v>0</v>
      </c>
      <c r="AJ69" s="1">
        <v>0</v>
      </c>
      <c r="AK69" s="1">
        <v>1</v>
      </c>
      <c r="AL69" s="1">
        <v>0</v>
      </c>
      <c r="AM69" s="1">
        <v>1</v>
      </c>
      <c r="BJ69" s="6"/>
    </row>
    <row r="70" spans="1:62" ht="13.5" customHeight="1" x14ac:dyDescent="0.2">
      <c r="A70" s="5"/>
      <c r="W70" s="9">
        <f t="shared" ref="W70:AA70" si="99">SUM(W67:W69)</f>
        <v>9</v>
      </c>
      <c r="X70" s="9">
        <f t="shared" si="99"/>
        <v>7</v>
      </c>
      <c r="Y70" s="9">
        <f t="shared" si="99"/>
        <v>4</v>
      </c>
      <c r="Z70" s="9">
        <f t="shared" si="99"/>
        <v>16</v>
      </c>
      <c r="AA70" s="9">
        <f t="shared" si="99"/>
        <v>7</v>
      </c>
      <c r="AB70" s="9">
        <f t="shared" ref="AB70:AD70" si="100">SUM(AB67:AB69)</f>
        <v>8</v>
      </c>
      <c r="AC70" s="9">
        <f t="shared" si="100"/>
        <v>13</v>
      </c>
      <c r="AD70" s="9">
        <f t="shared" si="100"/>
        <v>14</v>
      </c>
      <c r="AE70" s="9">
        <f t="shared" ref="AE70:AJ70" si="101">SUM(AE67:AE69)</f>
        <v>19</v>
      </c>
      <c r="AF70" s="9">
        <f t="shared" si="101"/>
        <v>13</v>
      </c>
      <c r="AG70" s="9">
        <f t="shared" si="101"/>
        <v>11</v>
      </c>
      <c r="AH70" s="9">
        <f t="shared" si="101"/>
        <v>6</v>
      </c>
      <c r="AI70" s="9">
        <f t="shared" si="101"/>
        <v>9</v>
      </c>
      <c r="AJ70" s="9">
        <f t="shared" si="101"/>
        <v>8</v>
      </c>
      <c r="AK70" s="9">
        <f>SUM(AK67:AK69)</f>
        <v>6</v>
      </c>
      <c r="AL70" s="9">
        <f t="shared" ref="AL70:AM70" si="102">SUM(AL67:AL69)</f>
        <v>13</v>
      </c>
      <c r="AM70" s="9">
        <f t="shared" si="102"/>
        <v>15</v>
      </c>
      <c r="AN70" s="9">
        <f>SUM(AN67:AN68)</f>
        <v>8</v>
      </c>
      <c r="AO70" s="9">
        <f t="shared" ref="AO70:AW70" si="103">SUM(AO67:AO68)</f>
        <v>14</v>
      </c>
      <c r="AP70" s="9">
        <f t="shared" si="103"/>
        <v>18</v>
      </c>
      <c r="AQ70" s="9">
        <f t="shared" si="103"/>
        <v>12</v>
      </c>
      <c r="AR70" s="9">
        <f t="shared" si="103"/>
        <v>15</v>
      </c>
      <c r="AS70" s="9">
        <f t="shared" si="103"/>
        <v>18</v>
      </c>
      <c r="AT70" s="9">
        <f t="shared" si="103"/>
        <v>20</v>
      </c>
      <c r="AU70" s="9">
        <f t="shared" si="103"/>
        <v>22</v>
      </c>
      <c r="AV70" s="9">
        <f t="shared" si="103"/>
        <v>27</v>
      </c>
      <c r="AW70" s="9">
        <f t="shared" si="103"/>
        <v>24</v>
      </c>
      <c r="AX70" s="9">
        <f t="shared" ref="AX70" si="104">SUM(AX67:AX68)</f>
        <v>22</v>
      </c>
      <c r="AY70" s="9">
        <f t="shared" ref="AY70:BD70" si="105">SUM(AY67:AY68)</f>
        <v>28</v>
      </c>
      <c r="AZ70" s="9">
        <f t="shared" si="105"/>
        <v>26</v>
      </c>
      <c r="BA70" s="9">
        <f t="shared" si="105"/>
        <v>26</v>
      </c>
      <c r="BB70" s="9">
        <f t="shared" si="105"/>
        <v>33</v>
      </c>
      <c r="BC70" s="9">
        <f t="shared" si="105"/>
        <v>21</v>
      </c>
      <c r="BD70" s="9">
        <f t="shared" si="105"/>
        <v>21</v>
      </c>
      <c r="BE70" s="9">
        <f t="shared" ref="BE70:BF70" si="106">SUM(BE67:BE68)</f>
        <v>25</v>
      </c>
      <c r="BF70" s="9">
        <f t="shared" si="106"/>
        <v>40</v>
      </c>
      <c r="BG70" s="9">
        <f t="shared" ref="BG70:BH70" si="107">SUM(BG67:BG68)</f>
        <v>36</v>
      </c>
      <c r="BH70" s="9">
        <f t="shared" si="107"/>
        <v>56</v>
      </c>
      <c r="BI70" s="9">
        <f t="shared" ref="BI70" si="108">SUM(BI67:BI68)</f>
        <v>60</v>
      </c>
      <c r="BJ70" s="6"/>
    </row>
    <row r="71" spans="1:62" ht="13.5" customHeight="1" x14ac:dyDescent="0.2">
      <c r="A71" s="5"/>
      <c r="B71" s="8" t="s">
        <v>84</v>
      </c>
      <c r="BJ71" s="6"/>
    </row>
    <row r="72" spans="1:62" ht="13.5" customHeight="1" x14ac:dyDescent="0.2">
      <c r="A72" s="5"/>
      <c r="B72" s="8"/>
      <c r="C72" s="1" t="s">
        <v>10</v>
      </c>
      <c r="BA72" s="1">
        <v>0</v>
      </c>
      <c r="BB72" s="1">
        <v>6</v>
      </c>
      <c r="BC72" s="1">
        <v>14</v>
      </c>
      <c r="BD72" s="1">
        <v>9</v>
      </c>
      <c r="BE72" s="1">
        <v>12</v>
      </c>
      <c r="BF72" s="1">
        <v>2</v>
      </c>
      <c r="BJ72" s="6"/>
    </row>
    <row r="73" spans="1:62" ht="13.5" customHeight="1" x14ac:dyDescent="0.2">
      <c r="A73" s="5"/>
      <c r="C73" s="1" t="s">
        <v>0</v>
      </c>
      <c r="W73" s="1">
        <v>2</v>
      </c>
      <c r="X73" s="1">
        <v>0</v>
      </c>
      <c r="Y73" s="1">
        <v>0</v>
      </c>
      <c r="Z73" s="1">
        <v>1</v>
      </c>
      <c r="AA73" s="1">
        <v>0</v>
      </c>
      <c r="AB73" s="1">
        <v>1</v>
      </c>
      <c r="AC73" s="1">
        <v>1</v>
      </c>
      <c r="AD73" s="1">
        <v>0</v>
      </c>
      <c r="AE73" s="1">
        <v>1</v>
      </c>
      <c r="AF73" s="1">
        <v>1</v>
      </c>
      <c r="AG73" s="1">
        <v>3</v>
      </c>
      <c r="AH73" s="1">
        <v>2</v>
      </c>
      <c r="AI73" s="1">
        <v>4</v>
      </c>
      <c r="AJ73" s="1">
        <v>3</v>
      </c>
      <c r="AK73" s="1">
        <f>6-AK11</f>
        <v>3</v>
      </c>
      <c r="AL73" s="1">
        <f>8-AL11</f>
        <v>0</v>
      </c>
      <c r="AM73" s="1">
        <f>12-AM11</f>
        <v>2</v>
      </c>
      <c r="AN73" s="1">
        <f>10-AN11</f>
        <v>1</v>
      </c>
      <c r="AO73" s="1">
        <f>10-AO11</f>
        <v>2</v>
      </c>
      <c r="AP73" s="1">
        <f>7-AP11</f>
        <v>1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E73" s="1">
        <v>8</v>
      </c>
      <c r="BF73" s="1">
        <v>8</v>
      </c>
      <c r="BG73" s="1">
        <v>8</v>
      </c>
      <c r="BH73" s="1">
        <v>4</v>
      </c>
      <c r="BI73" s="1">
        <v>13</v>
      </c>
      <c r="BJ73" s="6"/>
    </row>
    <row r="74" spans="1:62" ht="13.5" customHeight="1" x14ac:dyDescent="0.2">
      <c r="A74" s="5"/>
      <c r="C74" s="1" t="s">
        <v>9</v>
      </c>
      <c r="AP74" s="1">
        <v>0</v>
      </c>
      <c r="AQ74" s="1">
        <v>0</v>
      </c>
      <c r="AR74" s="1">
        <v>0</v>
      </c>
      <c r="AS74" s="1">
        <v>1</v>
      </c>
      <c r="AT74" s="1">
        <v>0</v>
      </c>
      <c r="AU74" s="1">
        <v>1</v>
      </c>
      <c r="AV74" s="1">
        <v>3</v>
      </c>
      <c r="AW74" s="1">
        <v>0</v>
      </c>
      <c r="AX74" s="1">
        <v>1</v>
      </c>
      <c r="AY74" s="1">
        <v>2</v>
      </c>
      <c r="AZ74" s="1">
        <v>3</v>
      </c>
      <c r="BA74" s="1">
        <v>0</v>
      </c>
      <c r="BB74" s="1">
        <v>2</v>
      </c>
      <c r="BC74" s="1">
        <v>2</v>
      </c>
      <c r="BD74" s="1">
        <v>1</v>
      </c>
      <c r="BE74" s="1">
        <v>2</v>
      </c>
      <c r="BF74" s="1">
        <v>26</v>
      </c>
      <c r="BG74" s="1">
        <v>34</v>
      </c>
      <c r="BH74" s="1">
        <v>2</v>
      </c>
      <c r="BI74" s="1">
        <v>1</v>
      </c>
      <c r="BJ74" s="6"/>
    </row>
    <row r="75" spans="1:62" ht="13.5" customHeight="1" x14ac:dyDescent="0.2">
      <c r="A75" s="5"/>
      <c r="C75" s="1" t="s">
        <v>5</v>
      </c>
      <c r="BE75" s="1">
        <v>6</v>
      </c>
      <c r="BF75" s="1">
        <v>5</v>
      </c>
      <c r="BG75" s="1">
        <v>3</v>
      </c>
      <c r="BH75" s="1">
        <v>20</v>
      </c>
      <c r="BI75" s="1">
        <v>29</v>
      </c>
      <c r="BJ75" s="6"/>
    </row>
    <row r="76" spans="1:62" ht="13.5" customHeight="1" x14ac:dyDescent="0.2">
      <c r="A76" s="5"/>
      <c r="C76" s="1" t="s">
        <v>7</v>
      </c>
      <c r="AB76" s="1">
        <v>1</v>
      </c>
      <c r="AC76" s="1">
        <v>1</v>
      </c>
      <c r="AD76" s="1">
        <v>8</v>
      </c>
      <c r="AE76" s="1">
        <v>6</v>
      </c>
      <c r="AF76" s="1">
        <v>16</v>
      </c>
      <c r="AG76" s="1">
        <v>19</v>
      </c>
      <c r="AH76" s="1">
        <v>23</v>
      </c>
      <c r="AI76" s="1">
        <v>35</v>
      </c>
      <c r="AJ76" s="1">
        <v>38</v>
      </c>
      <c r="AK76" s="1">
        <v>42</v>
      </c>
      <c r="AL76" s="1">
        <v>38</v>
      </c>
      <c r="AM76" s="1">
        <v>36</v>
      </c>
      <c r="AN76" s="1">
        <v>33</v>
      </c>
      <c r="AO76" s="1">
        <v>29</v>
      </c>
      <c r="AP76" s="1">
        <v>43</v>
      </c>
      <c r="AQ76" s="1">
        <v>43</v>
      </c>
      <c r="AR76" s="1">
        <v>32</v>
      </c>
      <c r="AS76" s="1">
        <v>24</v>
      </c>
      <c r="AT76" s="1">
        <v>32</v>
      </c>
      <c r="AU76" s="1">
        <v>31</v>
      </c>
      <c r="AV76" s="1">
        <v>42</v>
      </c>
      <c r="AW76" s="1">
        <v>45</v>
      </c>
      <c r="AX76" s="1">
        <v>55</v>
      </c>
      <c r="AY76" s="1">
        <v>47</v>
      </c>
      <c r="AZ76" s="1">
        <v>48</v>
      </c>
      <c r="BA76" s="1">
        <v>47</v>
      </c>
      <c r="BB76" s="1">
        <v>39</v>
      </c>
      <c r="BC76" s="1">
        <v>41</v>
      </c>
      <c r="BD76" s="1">
        <v>44</v>
      </c>
      <c r="BE76" s="1">
        <v>45</v>
      </c>
      <c r="BF76" s="1">
        <v>56</v>
      </c>
      <c r="BG76" s="1">
        <v>55</v>
      </c>
      <c r="BH76" s="1">
        <v>50</v>
      </c>
      <c r="BI76" s="1">
        <v>27</v>
      </c>
      <c r="BJ76" s="6"/>
    </row>
    <row r="77" spans="1:62" ht="13.5" customHeight="1" x14ac:dyDescent="0.2">
      <c r="A77" s="5"/>
      <c r="AB77" s="9">
        <f t="shared" ref="AB77:AD77" si="109">SUM(AB73:AB76)</f>
        <v>2</v>
      </c>
      <c r="AC77" s="9">
        <f t="shared" si="109"/>
        <v>2</v>
      </c>
      <c r="AD77" s="9">
        <f t="shared" si="109"/>
        <v>8</v>
      </c>
      <c r="AE77" s="9">
        <f t="shared" ref="AE77:AG77" si="110">SUM(AE73:AE76)</f>
        <v>7</v>
      </c>
      <c r="AF77" s="9">
        <f t="shared" si="110"/>
        <v>17</v>
      </c>
      <c r="AG77" s="9">
        <f t="shared" si="110"/>
        <v>22</v>
      </c>
      <c r="AH77" s="9">
        <f t="shared" ref="AH77:AJ77" si="111">SUM(AH73:AH76)</f>
        <v>25</v>
      </c>
      <c r="AI77" s="9">
        <f t="shared" si="111"/>
        <v>39</v>
      </c>
      <c r="AJ77" s="9">
        <f t="shared" si="111"/>
        <v>41</v>
      </c>
      <c r="AK77" s="9">
        <f t="shared" ref="AK77:AV77" si="112">SUM(AK73:AK76)</f>
        <v>45</v>
      </c>
      <c r="AL77" s="9">
        <f t="shared" si="112"/>
        <v>38</v>
      </c>
      <c r="AM77" s="9">
        <f t="shared" si="112"/>
        <v>38</v>
      </c>
      <c r="AN77" s="9">
        <f t="shared" si="112"/>
        <v>34</v>
      </c>
      <c r="AO77" s="9">
        <f t="shared" si="112"/>
        <v>31</v>
      </c>
      <c r="AP77" s="9">
        <f t="shared" si="112"/>
        <v>44</v>
      </c>
      <c r="AQ77" s="9">
        <f t="shared" si="112"/>
        <v>43</v>
      </c>
      <c r="AR77" s="9">
        <f t="shared" si="112"/>
        <v>32</v>
      </c>
      <c r="AS77" s="9">
        <f t="shared" si="112"/>
        <v>25</v>
      </c>
      <c r="AT77" s="9">
        <f t="shared" si="112"/>
        <v>32</v>
      </c>
      <c r="AU77" s="9">
        <f t="shared" si="112"/>
        <v>32</v>
      </c>
      <c r="AV77" s="9">
        <f t="shared" si="112"/>
        <v>45</v>
      </c>
      <c r="AW77" s="9">
        <f t="shared" ref="AW77:AZ77" si="113">SUM(AW73:AW76)</f>
        <v>45</v>
      </c>
      <c r="AX77" s="9">
        <f t="shared" si="113"/>
        <v>56</v>
      </c>
      <c r="AY77" s="9">
        <f t="shared" si="113"/>
        <v>49</v>
      </c>
      <c r="AZ77" s="9">
        <f t="shared" si="113"/>
        <v>51</v>
      </c>
      <c r="BA77" s="9">
        <f t="shared" ref="BA77:BF77" si="114">SUM(BA72:BA76)</f>
        <v>47</v>
      </c>
      <c r="BB77" s="9">
        <f t="shared" si="114"/>
        <v>47</v>
      </c>
      <c r="BC77" s="9">
        <f t="shared" si="114"/>
        <v>57</v>
      </c>
      <c r="BD77" s="9">
        <f t="shared" si="114"/>
        <v>54</v>
      </c>
      <c r="BE77" s="9">
        <f t="shared" si="114"/>
        <v>73</v>
      </c>
      <c r="BF77" s="9">
        <f t="shared" si="114"/>
        <v>97</v>
      </c>
      <c r="BG77" s="9">
        <f>SUM(BG73:BG76)</f>
        <v>100</v>
      </c>
      <c r="BH77" s="9">
        <f>SUM(BH73:BH76)</f>
        <v>76</v>
      </c>
      <c r="BI77" s="9">
        <f>SUM(BI73:BI76)</f>
        <v>70</v>
      </c>
      <c r="BJ77" s="6"/>
    </row>
    <row r="78" spans="1:62" ht="13.5" customHeight="1" x14ac:dyDescent="0.2">
      <c r="A78" s="5"/>
      <c r="B78" s="8" t="s">
        <v>82</v>
      </c>
      <c r="BJ78" s="6"/>
    </row>
    <row r="79" spans="1:62" ht="13.5" customHeight="1" x14ac:dyDescent="0.2">
      <c r="A79" s="5"/>
      <c r="C79" s="1" t="s">
        <v>0</v>
      </c>
      <c r="W79" s="1">
        <v>8</v>
      </c>
      <c r="X79" s="1">
        <v>3</v>
      </c>
      <c r="Y79" s="1">
        <v>2</v>
      </c>
      <c r="Z79" s="1">
        <v>6</v>
      </c>
      <c r="AA79" s="1">
        <v>3</v>
      </c>
      <c r="AB79" s="1">
        <v>5</v>
      </c>
      <c r="AC79" s="1">
        <v>7</v>
      </c>
      <c r="AD79" s="1">
        <v>6</v>
      </c>
      <c r="AE79" s="1">
        <v>7</v>
      </c>
      <c r="AF79" s="1">
        <v>7</v>
      </c>
      <c r="AG79" s="1">
        <v>4</v>
      </c>
      <c r="AH79" s="1">
        <v>6</v>
      </c>
      <c r="AI79" s="1">
        <v>6</v>
      </c>
      <c r="AJ79" s="1">
        <v>4</v>
      </c>
      <c r="AK79" s="1">
        <v>4</v>
      </c>
      <c r="AL79" s="1">
        <v>9</v>
      </c>
      <c r="AM79" s="1">
        <v>4</v>
      </c>
      <c r="AN79" s="1">
        <v>4</v>
      </c>
      <c r="AO79" s="1">
        <v>15</v>
      </c>
      <c r="AP79" s="1">
        <v>16</v>
      </c>
      <c r="AQ79" s="1">
        <v>18</v>
      </c>
      <c r="AR79" s="1">
        <v>13</v>
      </c>
      <c r="AS79" s="1">
        <v>14</v>
      </c>
      <c r="AT79" s="1">
        <v>16</v>
      </c>
      <c r="AU79" s="1">
        <v>10</v>
      </c>
      <c r="AV79" s="1">
        <v>11</v>
      </c>
      <c r="AW79" s="1">
        <v>11</v>
      </c>
      <c r="AX79" s="1">
        <v>14</v>
      </c>
      <c r="AY79" s="1">
        <v>16</v>
      </c>
      <c r="AZ79" s="1">
        <v>12</v>
      </c>
      <c r="BA79" s="1">
        <v>13</v>
      </c>
      <c r="BB79" s="1">
        <v>7</v>
      </c>
      <c r="BC79" s="1">
        <v>11</v>
      </c>
      <c r="BD79" s="1">
        <v>3</v>
      </c>
      <c r="BE79" s="1">
        <v>10</v>
      </c>
      <c r="BF79" s="1">
        <v>8</v>
      </c>
      <c r="BG79" s="1">
        <v>7</v>
      </c>
      <c r="BH79" s="1">
        <v>7</v>
      </c>
      <c r="BI79" s="1">
        <v>5</v>
      </c>
      <c r="BJ79" s="6"/>
    </row>
    <row r="80" spans="1:62" ht="13.5" customHeight="1" x14ac:dyDescent="0.2">
      <c r="A80" s="5"/>
      <c r="C80" s="1" t="s">
        <v>9</v>
      </c>
      <c r="AU80" s="26"/>
      <c r="AV80" s="1">
        <v>0</v>
      </c>
      <c r="AW80" s="1">
        <v>0</v>
      </c>
      <c r="AX80" s="1">
        <v>0</v>
      </c>
      <c r="AY80" s="1">
        <v>1</v>
      </c>
      <c r="AZ80" s="1">
        <v>0</v>
      </c>
      <c r="BA80" s="1">
        <v>0</v>
      </c>
      <c r="BB80" s="1">
        <v>1</v>
      </c>
      <c r="BC80" s="1">
        <v>1</v>
      </c>
      <c r="BD80" s="1">
        <v>0</v>
      </c>
      <c r="BE80" s="1">
        <v>0</v>
      </c>
      <c r="BJ80" s="6"/>
    </row>
    <row r="81" spans="1:62" ht="13.5" customHeight="1" x14ac:dyDescent="0.2">
      <c r="A81" s="5"/>
      <c r="W81" s="9">
        <f t="shared" ref="W81:AS81" si="115">W79</f>
        <v>8</v>
      </c>
      <c r="X81" s="9">
        <f t="shared" si="115"/>
        <v>3</v>
      </c>
      <c r="Y81" s="9">
        <f t="shared" si="115"/>
        <v>2</v>
      </c>
      <c r="Z81" s="9">
        <f t="shared" si="115"/>
        <v>6</v>
      </c>
      <c r="AA81" s="9">
        <f t="shared" si="115"/>
        <v>3</v>
      </c>
      <c r="AB81" s="9">
        <f t="shared" si="115"/>
        <v>5</v>
      </c>
      <c r="AC81" s="9">
        <f t="shared" si="115"/>
        <v>7</v>
      </c>
      <c r="AD81" s="9">
        <f t="shared" si="115"/>
        <v>6</v>
      </c>
      <c r="AE81" s="9">
        <f t="shared" si="115"/>
        <v>7</v>
      </c>
      <c r="AF81" s="9">
        <f t="shared" si="115"/>
        <v>7</v>
      </c>
      <c r="AG81" s="9">
        <f t="shared" si="115"/>
        <v>4</v>
      </c>
      <c r="AH81" s="9">
        <f t="shared" si="115"/>
        <v>6</v>
      </c>
      <c r="AI81" s="9">
        <f t="shared" si="115"/>
        <v>6</v>
      </c>
      <c r="AJ81" s="9">
        <f t="shared" si="115"/>
        <v>4</v>
      </c>
      <c r="AK81" s="9">
        <f t="shared" si="115"/>
        <v>4</v>
      </c>
      <c r="AL81" s="9">
        <f t="shared" si="115"/>
        <v>9</v>
      </c>
      <c r="AM81" s="9">
        <f t="shared" si="115"/>
        <v>4</v>
      </c>
      <c r="AN81" s="9">
        <f t="shared" si="115"/>
        <v>4</v>
      </c>
      <c r="AO81" s="9">
        <f t="shared" si="115"/>
        <v>15</v>
      </c>
      <c r="AP81" s="9">
        <f t="shared" si="115"/>
        <v>16</v>
      </c>
      <c r="AQ81" s="9">
        <f t="shared" si="115"/>
        <v>18</v>
      </c>
      <c r="AR81" s="9">
        <f t="shared" si="115"/>
        <v>13</v>
      </c>
      <c r="AS81" s="9">
        <f t="shared" si="115"/>
        <v>14</v>
      </c>
      <c r="AT81" s="9">
        <f>AT79</f>
        <v>16</v>
      </c>
      <c r="AU81" s="9">
        <f>AU79</f>
        <v>10</v>
      </c>
      <c r="AV81" s="9">
        <f t="shared" ref="AV81:AX81" si="116">SUM(AV79:AV80)</f>
        <v>11</v>
      </c>
      <c r="AW81" s="9">
        <f t="shared" si="116"/>
        <v>11</v>
      </c>
      <c r="AX81" s="9">
        <f t="shared" si="116"/>
        <v>14</v>
      </c>
      <c r="AY81" s="9">
        <f t="shared" ref="AY81:BD81" si="117">SUM(AY79:AY80)</f>
        <v>17</v>
      </c>
      <c r="AZ81" s="9">
        <f t="shared" si="117"/>
        <v>12</v>
      </c>
      <c r="BA81" s="9">
        <f t="shared" si="117"/>
        <v>13</v>
      </c>
      <c r="BB81" s="9">
        <f t="shared" si="117"/>
        <v>8</v>
      </c>
      <c r="BC81" s="9">
        <f t="shared" si="117"/>
        <v>12</v>
      </c>
      <c r="BD81" s="9">
        <f t="shared" si="117"/>
        <v>3</v>
      </c>
      <c r="BE81" s="9">
        <f t="shared" ref="BE81" si="118">SUM(BE79:BE80)</f>
        <v>10</v>
      </c>
      <c r="BF81" s="9">
        <f>BF79</f>
        <v>8</v>
      </c>
      <c r="BG81" s="9">
        <f t="shared" ref="BG81:BH81" si="119">BG79</f>
        <v>7</v>
      </c>
      <c r="BH81" s="9">
        <f t="shared" si="119"/>
        <v>7</v>
      </c>
      <c r="BI81" s="9">
        <f t="shared" ref="BI81" si="120">BI79</f>
        <v>5</v>
      </c>
      <c r="BJ81" s="6"/>
    </row>
    <row r="82" spans="1:62" ht="13.5" customHeight="1" x14ac:dyDescent="0.2">
      <c r="A82" s="5"/>
      <c r="B82" s="8" t="s">
        <v>81</v>
      </c>
      <c r="BJ82" s="6"/>
    </row>
    <row r="83" spans="1:62" ht="13.5" customHeight="1" x14ac:dyDescent="0.2">
      <c r="A83" s="5"/>
      <c r="C83" s="1" t="s">
        <v>0</v>
      </c>
      <c r="W83" s="1">
        <v>33</v>
      </c>
      <c r="X83" s="1">
        <v>27</v>
      </c>
      <c r="Y83" s="1">
        <v>22</v>
      </c>
      <c r="Z83" s="1">
        <v>17</v>
      </c>
      <c r="AA83" s="1">
        <v>12</v>
      </c>
      <c r="AB83" s="1">
        <v>19</v>
      </c>
      <c r="AC83" s="1">
        <v>25</v>
      </c>
      <c r="AD83" s="1">
        <v>31</v>
      </c>
      <c r="AE83" s="1">
        <v>27</v>
      </c>
      <c r="AF83" s="1">
        <v>27</v>
      </c>
      <c r="AG83" s="1">
        <v>28</v>
      </c>
      <c r="AH83" s="1">
        <v>28</v>
      </c>
      <c r="AI83" s="1">
        <v>36</v>
      </c>
      <c r="AJ83" s="1">
        <v>28</v>
      </c>
      <c r="AK83" s="1">
        <v>20</v>
      </c>
      <c r="AL83" s="1">
        <v>43</v>
      </c>
      <c r="AM83" s="1">
        <v>39</v>
      </c>
      <c r="AN83" s="1">
        <v>41</v>
      </c>
      <c r="AO83" s="1">
        <v>46</v>
      </c>
      <c r="AP83" s="1">
        <v>57</v>
      </c>
      <c r="AQ83" s="1">
        <v>42</v>
      </c>
      <c r="AR83" s="1">
        <v>60</v>
      </c>
      <c r="AS83" s="1">
        <v>73</v>
      </c>
      <c r="AT83" s="1">
        <v>93</v>
      </c>
      <c r="AU83" s="1">
        <v>74</v>
      </c>
      <c r="AV83" s="1">
        <v>90</v>
      </c>
      <c r="AW83" s="1">
        <v>128</v>
      </c>
      <c r="AX83" s="1">
        <v>122</v>
      </c>
      <c r="AY83" s="1">
        <v>134</v>
      </c>
      <c r="AZ83" s="1">
        <v>107</v>
      </c>
      <c r="BA83" s="1">
        <v>127</v>
      </c>
      <c r="BB83" s="1">
        <v>109</v>
      </c>
      <c r="BC83" s="1">
        <v>104</v>
      </c>
      <c r="BD83" s="1">
        <v>103</v>
      </c>
      <c r="BE83" s="1">
        <v>100</v>
      </c>
      <c r="BF83" s="1">
        <v>84</v>
      </c>
      <c r="BG83" s="1">
        <v>84</v>
      </c>
      <c r="BH83" s="1">
        <v>66</v>
      </c>
      <c r="BI83" s="1">
        <v>82</v>
      </c>
      <c r="BJ83" s="6"/>
    </row>
    <row r="84" spans="1:62" ht="13.5" customHeight="1" x14ac:dyDescent="0.2">
      <c r="A84" s="5"/>
      <c r="C84" s="1" t="s">
        <v>5</v>
      </c>
      <c r="W84" s="1">
        <v>9</v>
      </c>
      <c r="X84" s="1">
        <v>17</v>
      </c>
      <c r="Y84" s="1">
        <v>10</v>
      </c>
      <c r="Z84" s="1">
        <v>13</v>
      </c>
      <c r="AA84" s="1">
        <v>13</v>
      </c>
      <c r="AB84" s="1">
        <v>18</v>
      </c>
      <c r="AC84" s="1">
        <v>15</v>
      </c>
      <c r="AD84" s="1">
        <v>14</v>
      </c>
      <c r="AE84" s="1">
        <v>9</v>
      </c>
      <c r="AF84" s="1">
        <v>16</v>
      </c>
      <c r="AG84" s="1">
        <v>18</v>
      </c>
      <c r="AH84" s="1">
        <v>10</v>
      </c>
      <c r="AI84" s="1">
        <v>7</v>
      </c>
      <c r="AJ84" s="1">
        <v>2</v>
      </c>
      <c r="AK84" s="1">
        <v>8</v>
      </c>
      <c r="AL84" s="1">
        <v>2</v>
      </c>
      <c r="AM84" s="1">
        <v>3</v>
      </c>
      <c r="AN84" s="1">
        <v>4</v>
      </c>
      <c r="AO84" s="1">
        <v>7</v>
      </c>
      <c r="AP84" s="1">
        <v>9</v>
      </c>
      <c r="AQ84" s="1">
        <v>8</v>
      </c>
      <c r="AR84" s="1">
        <v>5</v>
      </c>
      <c r="AS84" s="1">
        <v>6</v>
      </c>
      <c r="AT84" s="1">
        <v>11</v>
      </c>
      <c r="AU84" s="1">
        <v>14</v>
      </c>
      <c r="AV84" s="1">
        <v>15</v>
      </c>
      <c r="AW84" s="1">
        <v>15</v>
      </c>
      <c r="AX84" s="1">
        <v>12</v>
      </c>
      <c r="AY84" s="1">
        <v>20</v>
      </c>
      <c r="AZ84" s="1">
        <v>29</v>
      </c>
      <c r="BA84" s="1">
        <v>23</v>
      </c>
      <c r="BB84" s="1">
        <v>12</v>
      </c>
      <c r="BC84" s="1">
        <v>21</v>
      </c>
      <c r="BD84" s="1">
        <v>20</v>
      </c>
      <c r="BE84" s="1">
        <v>12</v>
      </c>
      <c r="BF84" s="1">
        <v>10</v>
      </c>
      <c r="BG84" s="1">
        <v>8</v>
      </c>
      <c r="BH84" s="1">
        <v>9</v>
      </c>
      <c r="BI84" s="1">
        <v>14</v>
      </c>
      <c r="BJ84" s="6"/>
    </row>
    <row r="85" spans="1:62" ht="13.5" hidden="1" customHeight="1" x14ac:dyDescent="0.2">
      <c r="A85" s="5"/>
      <c r="C85" s="1" t="s">
        <v>7</v>
      </c>
      <c r="W85" s="1">
        <v>6</v>
      </c>
      <c r="X85" s="1">
        <v>1</v>
      </c>
      <c r="Y85" s="1">
        <v>2</v>
      </c>
      <c r="Z85" s="1">
        <v>2</v>
      </c>
      <c r="AA85" s="1">
        <v>4</v>
      </c>
      <c r="AB85" s="1">
        <v>2</v>
      </c>
      <c r="AC85" s="1">
        <v>4</v>
      </c>
      <c r="AD85" s="1">
        <v>6</v>
      </c>
      <c r="AE85" s="1">
        <v>6</v>
      </c>
      <c r="AF85" s="1">
        <v>2</v>
      </c>
      <c r="AG85" s="1">
        <v>3</v>
      </c>
      <c r="AH85" s="1">
        <v>3</v>
      </c>
      <c r="BJ85" s="6"/>
    </row>
    <row r="86" spans="1:62" ht="13.5" customHeight="1" x14ac:dyDescent="0.2">
      <c r="A86" s="5"/>
      <c r="W86" s="9">
        <f t="shared" ref="W86:AA86" si="121">SUM(W83:W85)</f>
        <v>48</v>
      </c>
      <c r="X86" s="9">
        <f t="shared" si="121"/>
        <v>45</v>
      </c>
      <c r="Y86" s="9">
        <f t="shared" si="121"/>
        <v>34</v>
      </c>
      <c r="Z86" s="9">
        <f t="shared" si="121"/>
        <v>32</v>
      </c>
      <c r="AA86" s="9">
        <f t="shared" si="121"/>
        <v>29</v>
      </c>
      <c r="AB86" s="9">
        <f t="shared" ref="AB86:AD86" si="122">SUM(AB83:AB85)</f>
        <v>39</v>
      </c>
      <c r="AC86" s="9">
        <f t="shared" si="122"/>
        <v>44</v>
      </c>
      <c r="AD86" s="9">
        <f t="shared" si="122"/>
        <v>51</v>
      </c>
      <c r="AE86" s="9">
        <f t="shared" ref="AE86:AG86" si="123">SUM(AE83:AE85)</f>
        <v>42</v>
      </c>
      <c r="AF86" s="9">
        <f t="shared" si="123"/>
        <v>45</v>
      </c>
      <c r="AG86" s="9">
        <f t="shared" si="123"/>
        <v>49</v>
      </c>
      <c r="AH86" s="9">
        <f>SUM(AH83:AH85)</f>
        <v>41</v>
      </c>
      <c r="AI86" s="9">
        <f t="shared" ref="AI86:AJ86" si="124">SUM(AI83:AI84)</f>
        <v>43</v>
      </c>
      <c r="AJ86" s="9">
        <f t="shared" si="124"/>
        <v>30</v>
      </c>
      <c r="AK86" s="9">
        <f>SUM(AK83:AK84)</f>
        <v>28</v>
      </c>
      <c r="AL86" s="9">
        <f t="shared" ref="AL86:AV86" si="125">SUM(AL83:AL84)</f>
        <v>45</v>
      </c>
      <c r="AM86" s="9">
        <f t="shared" si="125"/>
        <v>42</v>
      </c>
      <c r="AN86" s="9">
        <f t="shared" si="125"/>
        <v>45</v>
      </c>
      <c r="AO86" s="9">
        <f t="shared" si="125"/>
        <v>53</v>
      </c>
      <c r="AP86" s="9">
        <f t="shared" si="125"/>
        <v>66</v>
      </c>
      <c r="AQ86" s="9">
        <f t="shared" si="125"/>
        <v>50</v>
      </c>
      <c r="AR86" s="9">
        <f t="shared" si="125"/>
        <v>65</v>
      </c>
      <c r="AS86" s="9">
        <f t="shared" si="125"/>
        <v>79</v>
      </c>
      <c r="AT86" s="9">
        <f t="shared" si="125"/>
        <v>104</v>
      </c>
      <c r="AU86" s="9">
        <f t="shared" si="125"/>
        <v>88</v>
      </c>
      <c r="AV86" s="9">
        <f t="shared" si="125"/>
        <v>105</v>
      </c>
      <c r="AW86" s="9">
        <f t="shared" ref="AW86:BB86" si="126">SUM(AW83:AW84)</f>
        <v>143</v>
      </c>
      <c r="AX86" s="9">
        <f t="shared" si="126"/>
        <v>134</v>
      </c>
      <c r="AY86" s="9">
        <f t="shared" si="126"/>
        <v>154</v>
      </c>
      <c r="AZ86" s="9">
        <f t="shared" si="126"/>
        <v>136</v>
      </c>
      <c r="BA86" s="9">
        <f t="shared" si="126"/>
        <v>150</v>
      </c>
      <c r="BB86" s="9">
        <f t="shared" si="126"/>
        <v>121</v>
      </c>
      <c r="BC86" s="9">
        <f t="shared" ref="BC86:BD86" si="127">SUM(BC83:BC84)</f>
        <v>125</v>
      </c>
      <c r="BD86" s="9">
        <f t="shared" si="127"/>
        <v>123</v>
      </c>
      <c r="BE86" s="9">
        <f t="shared" ref="BE86:BF86" si="128">SUM(BE83:BE84)</f>
        <v>112</v>
      </c>
      <c r="BF86" s="9">
        <f t="shared" si="128"/>
        <v>94</v>
      </c>
      <c r="BG86" s="9">
        <f t="shared" ref="BG86:BH86" si="129">SUM(BG83:BG84)</f>
        <v>92</v>
      </c>
      <c r="BH86" s="9">
        <f t="shared" si="129"/>
        <v>75</v>
      </c>
      <c r="BI86" s="9">
        <f t="shared" ref="BI86" si="130">SUM(BI83:BI84)</f>
        <v>96</v>
      </c>
      <c r="BJ86" s="6"/>
    </row>
    <row r="87" spans="1:62" ht="13.5" customHeight="1" x14ac:dyDescent="0.2">
      <c r="A87" s="5"/>
      <c r="B87" s="8" t="s">
        <v>80</v>
      </c>
      <c r="BJ87" s="6"/>
    </row>
    <row r="88" spans="1:62" ht="13.5" customHeight="1" x14ac:dyDescent="0.2">
      <c r="A88" s="5"/>
      <c r="C88" s="1" t="s">
        <v>0</v>
      </c>
      <c r="W88" s="1">
        <v>56</v>
      </c>
      <c r="X88" s="1">
        <v>48</v>
      </c>
      <c r="Y88" s="1">
        <v>59</v>
      </c>
      <c r="Z88" s="1">
        <v>63</v>
      </c>
      <c r="AA88" s="1">
        <v>62</v>
      </c>
      <c r="AB88" s="1">
        <v>60</v>
      </c>
      <c r="AC88" s="1">
        <v>78</v>
      </c>
      <c r="AD88" s="1">
        <v>76</v>
      </c>
      <c r="AE88" s="1">
        <v>90</v>
      </c>
      <c r="AF88" s="1">
        <v>84</v>
      </c>
      <c r="AG88" s="1">
        <v>78</v>
      </c>
      <c r="AH88" s="1">
        <v>87</v>
      </c>
      <c r="AI88" s="1">
        <v>79</v>
      </c>
      <c r="AJ88" s="1">
        <v>83</v>
      </c>
      <c r="AK88" s="1">
        <v>85</v>
      </c>
      <c r="AL88" s="1">
        <v>93</v>
      </c>
      <c r="AM88" s="1">
        <v>83</v>
      </c>
      <c r="AN88" s="1">
        <v>83</v>
      </c>
      <c r="AO88" s="1">
        <v>86</v>
      </c>
      <c r="AP88" s="1">
        <v>102</v>
      </c>
      <c r="AQ88" s="1">
        <v>91</v>
      </c>
      <c r="AR88" s="1">
        <v>79</v>
      </c>
      <c r="AS88" s="1">
        <v>92</v>
      </c>
      <c r="AT88" s="1">
        <v>92</v>
      </c>
      <c r="AU88" s="1">
        <v>88</v>
      </c>
      <c r="AV88" s="1">
        <v>102</v>
      </c>
      <c r="AW88" s="1">
        <v>113</v>
      </c>
      <c r="AX88" s="1">
        <v>99</v>
      </c>
      <c r="AY88" s="1">
        <v>109</v>
      </c>
      <c r="AZ88" s="1">
        <v>95</v>
      </c>
      <c r="BA88" s="1">
        <v>106</v>
      </c>
      <c r="BB88" s="1">
        <v>118</v>
      </c>
      <c r="BC88" s="1">
        <v>90</v>
      </c>
      <c r="BD88" s="1">
        <v>115</v>
      </c>
      <c r="BE88" s="1">
        <v>109</v>
      </c>
      <c r="BF88" s="1">
        <v>96</v>
      </c>
      <c r="BG88" s="1">
        <v>105</v>
      </c>
      <c r="BH88" s="1">
        <v>115</v>
      </c>
      <c r="BI88" s="1">
        <v>116</v>
      </c>
      <c r="BJ88" s="6"/>
    </row>
    <row r="89" spans="1:62" ht="13.5" customHeight="1" x14ac:dyDescent="0.2">
      <c r="A89" s="5"/>
      <c r="C89" s="1" t="s">
        <v>9</v>
      </c>
      <c r="AV89" s="1">
        <v>0</v>
      </c>
      <c r="AW89" s="1">
        <v>0</v>
      </c>
      <c r="AX89" s="1">
        <v>1</v>
      </c>
      <c r="AY89" s="1">
        <v>1</v>
      </c>
      <c r="AZ89" s="1">
        <v>1</v>
      </c>
      <c r="BA89" s="1">
        <v>6</v>
      </c>
      <c r="BB89" s="1">
        <v>2</v>
      </c>
      <c r="BC89" s="1">
        <v>1</v>
      </c>
      <c r="BD89" s="1">
        <v>1</v>
      </c>
      <c r="BE89" s="1">
        <v>2</v>
      </c>
      <c r="BJ89" s="6"/>
    </row>
    <row r="90" spans="1:62" ht="13.5" customHeight="1" x14ac:dyDescent="0.2">
      <c r="A90" s="5"/>
      <c r="C90" s="1" t="s">
        <v>5</v>
      </c>
      <c r="W90" s="1">
        <v>13</v>
      </c>
      <c r="X90" s="1">
        <v>12</v>
      </c>
      <c r="Y90" s="1">
        <v>9</v>
      </c>
      <c r="Z90" s="1">
        <v>14</v>
      </c>
      <c r="AA90" s="1">
        <v>5</v>
      </c>
      <c r="AB90" s="1">
        <v>9</v>
      </c>
      <c r="AC90" s="1">
        <v>11</v>
      </c>
      <c r="AD90" s="1">
        <v>11</v>
      </c>
      <c r="AE90" s="1">
        <v>5</v>
      </c>
      <c r="AF90" s="1">
        <v>5</v>
      </c>
      <c r="AG90" s="1">
        <v>5</v>
      </c>
      <c r="AH90" s="1">
        <v>6</v>
      </c>
      <c r="AI90" s="1">
        <v>9</v>
      </c>
      <c r="AJ90" s="1">
        <v>2</v>
      </c>
      <c r="AK90" s="1">
        <v>2</v>
      </c>
      <c r="AL90" s="1">
        <v>4</v>
      </c>
      <c r="AM90" s="1">
        <v>3</v>
      </c>
      <c r="AN90" s="1">
        <v>4</v>
      </c>
      <c r="AO90" s="1">
        <v>4</v>
      </c>
      <c r="AP90" s="1">
        <v>6</v>
      </c>
      <c r="AQ90" s="1">
        <v>4</v>
      </c>
      <c r="AR90" s="1">
        <v>3</v>
      </c>
      <c r="AS90" s="1">
        <v>4</v>
      </c>
      <c r="AT90" s="1">
        <v>6</v>
      </c>
      <c r="AU90" s="1">
        <v>4</v>
      </c>
      <c r="AV90" s="1">
        <v>4</v>
      </c>
      <c r="AW90" s="1">
        <v>3</v>
      </c>
      <c r="AX90" s="1">
        <v>4</v>
      </c>
      <c r="AY90" s="1">
        <v>3</v>
      </c>
      <c r="AZ90" s="1">
        <v>4</v>
      </c>
      <c r="BA90" s="1">
        <v>3</v>
      </c>
      <c r="BB90" s="1">
        <v>2</v>
      </c>
      <c r="BC90" s="1">
        <v>4</v>
      </c>
      <c r="BD90" s="1">
        <v>3</v>
      </c>
      <c r="BE90" s="1">
        <v>8</v>
      </c>
      <c r="BF90" s="1">
        <v>5</v>
      </c>
      <c r="BG90" s="1">
        <v>1</v>
      </c>
      <c r="BH90" s="1">
        <v>2</v>
      </c>
      <c r="BI90" s="1">
        <v>0</v>
      </c>
      <c r="BJ90" s="6"/>
    </row>
    <row r="91" spans="1:62" ht="13.5" customHeight="1" x14ac:dyDescent="0.2">
      <c r="A91" s="5"/>
      <c r="C91" s="1" t="s">
        <v>7</v>
      </c>
      <c r="W91" s="1">
        <v>18</v>
      </c>
      <c r="X91" s="1">
        <v>12</v>
      </c>
      <c r="Y91" s="1">
        <v>14</v>
      </c>
      <c r="Z91" s="1">
        <v>8</v>
      </c>
      <c r="AA91" s="1">
        <v>19</v>
      </c>
      <c r="AB91" s="1">
        <v>17</v>
      </c>
      <c r="AC91" s="1">
        <v>12</v>
      </c>
      <c r="AD91" s="1">
        <v>14</v>
      </c>
      <c r="AE91" s="1">
        <v>12</v>
      </c>
      <c r="AF91" s="1">
        <v>12</v>
      </c>
      <c r="AG91" s="1">
        <v>13</v>
      </c>
      <c r="AH91" s="1">
        <v>7</v>
      </c>
      <c r="AI91" s="1">
        <v>3</v>
      </c>
      <c r="AJ91" s="1">
        <v>5</v>
      </c>
      <c r="AK91" s="1">
        <v>11</v>
      </c>
      <c r="AL91" s="1">
        <v>7</v>
      </c>
      <c r="AM91" s="1">
        <v>7</v>
      </c>
      <c r="AN91" s="1">
        <v>10</v>
      </c>
      <c r="AO91" s="1">
        <v>5</v>
      </c>
      <c r="AP91" s="1">
        <v>8</v>
      </c>
      <c r="AQ91" s="1">
        <v>8</v>
      </c>
      <c r="AR91" s="1">
        <v>12</v>
      </c>
      <c r="AS91" s="1">
        <v>9</v>
      </c>
      <c r="AT91" s="1">
        <v>8</v>
      </c>
      <c r="AU91" s="1">
        <v>4</v>
      </c>
      <c r="AV91" s="1">
        <v>9</v>
      </c>
      <c r="AW91" s="1">
        <v>5</v>
      </c>
      <c r="AX91" s="1">
        <v>13</v>
      </c>
      <c r="AY91" s="1">
        <v>8</v>
      </c>
      <c r="AZ91" s="1">
        <v>11</v>
      </c>
      <c r="BA91" s="1">
        <v>8</v>
      </c>
      <c r="BB91" s="1">
        <v>8</v>
      </c>
      <c r="BC91" s="1">
        <v>10</v>
      </c>
      <c r="BD91" s="1">
        <v>9</v>
      </c>
      <c r="BE91" s="1">
        <v>15</v>
      </c>
      <c r="BF91" s="1">
        <v>11</v>
      </c>
      <c r="BG91" s="1">
        <v>7</v>
      </c>
      <c r="BH91" s="1">
        <v>10</v>
      </c>
      <c r="BI91" s="1">
        <v>9</v>
      </c>
      <c r="BJ91" s="6"/>
    </row>
    <row r="92" spans="1:62" ht="13.5" customHeight="1" x14ac:dyDescent="0.2">
      <c r="A92" s="5"/>
      <c r="W92" s="9">
        <f t="shared" ref="W92:AA92" si="131">SUM(W88:W91)</f>
        <v>87</v>
      </c>
      <c r="X92" s="9">
        <f t="shared" si="131"/>
        <v>72</v>
      </c>
      <c r="Y92" s="9">
        <f t="shared" si="131"/>
        <v>82</v>
      </c>
      <c r="Z92" s="9">
        <f t="shared" si="131"/>
        <v>85</v>
      </c>
      <c r="AA92" s="9">
        <f t="shared" si="131"/>
        <v>86</v>
      </c>
      <c r="AB92" s="9">
        <f t="shared" ref="AB92:AD92" si="132">SUM(AB88:AB91)</f>
        <v>86</v>
      </c>
      <c r="AC92" s="9">
        <f t="shared" si="132"/>
        <v>101</v>
      </c>
      <c r="AD92" s="9">
        <f t="shared" si="132"/>
        <v>101</v>
      </c>
      <c r="AE92" s="9">
        <f t="shared" ref="AE92:AG92" si="133">SUM(AE88:AE91)</f>
        <v>107</v>
      </c>
      <c r="AF92" s="9">
        <f t="shared" si="133"/>
        <v>101</v>
      </c>
      <c r="AG92" s="9">
        <f t="shared" si="133"/>
        <v>96</v>
      </c>
      <c r="AH92" s="9">
        <f t="shared" ref="AH92:AJ92" si="134">SUM(AH88:AH91)</f>
        <v>100</v>
      </c>
      <c r="AI92" s="9">
        <f t="shared" si="134"/>
        <v>91</v>
      </c>
      <c r="AJ92" s="9">
        <f t="shared" si="134"/>
        <v>90</v>
      </c>
      <c r="AK92" s="9">
        <f t="shared" ref="AK92:AV92" si="135">SUM(AK88:AK91)</f>
        <v>98</v>
      </c>
      <c r="AL92" s="9">
        <f t="shared" si="135"/>
        <v>104</v>
      </c>
      <c r="AM92" s="9">
        <f t="shared" si="135"/>
        <v>93</v>
      </c>
      <c r="AN92" s="9">
        <f t="shared" si="135"/>
        <v>97</v>
      </c>
      <c r="AO92" s="9">
        <f t="shared" si="135"/>
        <v>95</v>
      </c>
      <c r="AP92" s="9">
        <f t="shared" si="135"/>
        <v>116</v>
      </c>
      <c r="AQ92" s="9">
        <f t="shared" si="135"/>
        <v>103</v>
      </c>
      <c r="AR92" s="9">
        <f t="shared" si="135"/>
        <v>94</v>
      </c>
      <c r="AS92" s="9">
        <f t="shared" si="135"/>
        <v>105</v>
      </c>
      <c r="AT92" s="9">
        <f t="shared" si="135"/>
        <v>106</v>
      </c>
      <c r="AU92" s="9">
        <f t="shared" si="135"/>
        <v>96</v>
      </c>
      <c r="AV92" s="9">
        <f t="shared" si="135"/>
        <v>115</v>
      </c>
      <c r="AW92" s="9">
        <f t="shared" ref="AW92:BB92" si="136">SUM(AW88:AW91)</f>
        <v>121</v>
      </c>
      <c r="AX92" s="9">
        <f t="shared" si="136"/>
        <v>117</v>
      </c>
      <c r="AY92" s="9">
        <f t="shared" si="136"/>
        <v>121</v>
      </c>
      <c r="AZ92" s="9">
        <f t="shared" si="136"/>
        <v>111</v>
      </c>
      <c r="BA92" s="9">
        <f t="shared" si="136"/>
        <v>123</v>
      </c>
      <c r="BB92" s="9">
        <f t="shared" si="136"/>
        <v>130</v>
      </c>
      <c r="BC92" s="9">
        <f t="shared" ref="BC92:BD92" si="137">SUM(BC88:BC91)</f>
        <v>105</v>
      </c>
      <c r="BD92" s="9">
        <f t="shared" si="137"/>
        <v>128</v>
      </c>
      <c r="BE92" s="9">
        <f t="shared" ref="BE92:BF92" si="138">SUM(BE88:BE91)</f>
        <v>134</v>
      </c>
      <c r="BF92" s="9">
        <f t="shared" si="138"/>
        <v>112</v>
      </c>
      <c r="BG92" s="9">
        <f t="shared" ref="BG92:BH92" si="139">SUM(BG88:BG91)</f>
        <v>113</v>
      </c>
      <c r="BH92" s="9">
        <f t="shared" si="139"/>
        <v>127</v>
      </c>
      <c r="BI92" s="9">
        <f t="shared" ref="BI92" si="140">SUM(BI88:BI91)</f>
        <v>125</v>
      </c>
      <c r="BJ92" s="6"/>
    </row>
    <row r="93" spans="1:62" ht="13.5" customHeight="1" x14ac:dyDescent="0.2">
      <c r="A93" s="5"/>
      <c r="B93" s="8" t="s">
        <v>79</v>
      </c>
      <c r="BJ93" s="6"/>
    </row>
    <row r="94" spans="1:62" ht="13.5" customHeight="1" x14ac:dyDescent="0.2">
      <c r="A94" s="5"/>
      <c r="C94" s="1" t="s">
        <v>0</v>
      </c>
      <c r="W94" s="1">
        <v>17</v>
      </c>
      <c r="X94" s="1">
        <v>26</v>
      </c>
      <c r="Y94" s="1">
        <v>24</v>
      </c>
      <c r="Z94" s="1">
        <v>22</v>
      </c>
      <c r="AA94" s="1">
        <v>16</v>
      </c>
      <c r="AB94" s="1">
        <v>21</v>
      </c>
      <c r="AC94" s="1">
        <v>28</v>
      </c>
      <c r="AD94" s="1">
        <v>38</v>
      </c>
      <c r="AE94" s="1">
        <v>33</v>
      </c>
      <c r="AF94" s="1">
        <v>28</v>
      </c>
      <c r="AG94" s="1">
        <v>35</v>
      </c>
      <c r="AH94" s="1">
        <v>27</v>
      </c>
      <c r="AI94" s="1">
        <v>49</v>
      </c>
      <c r="AJ94" s="1">
        <v>27</v>
      </c>
      <c r="AK94" s="1">
        <v>30</v>
      </c>
      <c r="AL94" s="1">
        <v>34</v>
      </c>
      <c r="AM94" s="1">
        <v>29</v>
      </c>
      <c r="AN94" s="1">
        <v>31</v>
      </c>
      <c r="AO94" s="1">
        <v>25</v>
      </c>
      <c r="AP94" s="1">
        <v>41</v>
      </c>
      <c r="AQ94" s="1">
        <v>33</v>
      </c>
      <c r="AR94" s="1">
        <v>34</v>
      </c>
      <c r="AS94" s="1">
        <v>42</v>
      </c>
      <c r="AT94" s="1">
        <v>39</v>
      </c>
      <c r="AU94" s="1">
        <v>46</v>
      </c>
      <c r="AV94" s="1">
        <v>50</v>
      </c>
      <c r="AW94" s="1">
        <v>55</v>
      </c>
      <c r="AX94" s="1">
        <v>52</v>
      </c>
      <c r="AY94" s="1">
        <v>47</v>
      </c>
      <c r="AZ94" s="1">
        <v>53</v>
      </c>
      <c r="BA94" s="1">
        <v>57</v>
      </c>
      <c r="BB94" s="1">
        <v>37</v>
      </c>
      <c r="BC94" s="1">
        <v>48</v>
      </c>
      <c r="BD94" s="1">
        <v>62</v>
      </c>
      <c r="BE94" s="1">
        <v>5</v>
      </c>
      <c r="BJ94" s="6"/>
    </row>
    <row r="95" spans="1:62" ht="13.5" customHeight="1" x14ac:dyDescent="0.2">
      <c r="A95" s="5"/>
      <c r="C95" s="1" t="s">
        <v>5</v>
      </c>
      <c r="W95" s="1">
        <v>1</v>
      </c>
      <c r="X95" s="1">
        <v>2</v>
      </c>
      <c r="Y95" s="1">
        <v>4</v>
      </c>
      <c r="Z95" s="1">
        <v>1</v>
      </c>
      <c r="AA95" s="1">
        <v>2</v>
      </c>
      <c r="AB95" s="1">
        <v>1</v>
      </c>
      <c r="AC95" s="1">
        <v>0</v>
      </c>
      <c r="AD95" s="1">
        <v>3</v>
      </c>
      <c r="AE95" s="1">
        <v>2</v>
      </c>
      <c r="AF95" s="1">
        <v>1</v>
      </c>
      <c r="AG95" s="1">
        <v>3</v>
      </c>
      <c r="AH95" s="1">
        <v>4</v>
      </c>
      <c r="AI95" s="1">
        <v>7</v>
      </c>
      <c r="AJ95" s="1">
        <v>7</v>
      </c>
      <c r="AK95" s="1">
        <v>4</v>
      </c>
      <c r="AL95" s="1">
        <v>4</v>
      </c>
      <c r="AM95" s="1">
        <v>5</v>
      </c>
      <c r="AN95" s="1">
        <v>2</v>
      </c>
      <c r="AO95" s="1">
        <v>2</v>
      </c>
      <c r="AP95" s="1">
        <v>8</v>
      </c>
      <c r="AQ95" s="1">
        <v>6</v>
      </c>
      <c r="AR95" s="1">
        <v>3</v>
      </c>
      <c r="AS95" s="1">
        <v>11</v>
      </c>
      <c r="AT95" s="1">
        <v>7</v>
      </c>
      <c r="AU95" s="1">
        <v>9</v>
      </c>
      <c r="AV95" s="1">
        <v>10</v>
      </c>
      <c r="AW95" s="1">
        <v>6</v>
      </c>
      <c r="AX95" s="1">
        <v>8</v>
      </c>
      <c r="AY95" s="1">
        <v>5</v>
      </c>
      <c r="AZ95" s="1">
        <v>6</v>
      </c>
      <c r="BA95" s="1">
        <v>5</v>
      </c>
      <c r="BB95" s="1">
        <v>11</v>
      </c>
      <c r="BC95" s="1">
        <v>15</v>
      </c>
      <c r="BD95" s="1">
        <v>8</v>
      </c>
      <c r="BE95" s="1">
        <v>2</v>
      </c>
      <c r="BJ95" s="6"/>
    </row>
    <row r="96" spans="1:62" ht="13.5" customHeight="1" x14ac:dyDescent="0.2">
      <c r="A96" s="5"/>
      <c r="W96" s="9">
        <f t="shared" ref="W96:AA96" si="141">SUM(W94:W95)</f>
        <v>18</v>
      </c>
      <c r="X96" s="9">
        <f t="shared" si="141"/>
        <v>28</v>
      </c>
      <c r="Y96" s="9">
        <f t="shared" si="141"/>
        <v>28</v>
      </c>
      <c r="Z96" s="9">
        <f t="shared" si="141"/>
        <v>23</v>
      </c>
      <c r="AA96" s="9">
        <f t="shared" si="141"/>
        <v>18</v>
      </c>
      <c r="AB96" s="9">
        <f t="shared" ref="AB96:AD96" si="142">SUM(AB94:AB95)</f>
        <v>22</v>
      </c>
      <c r="AC96" s="9">
        <f t="shared" si="142"/>
        <v>28</v>
      </c>
      <c r="AD96" s="9">
        <f t="shared" si="142"/>
        <v>41</v>
      </c>
      <c r="AE96" s="9">
        <f t="shared" ref="AE96:AG96" si="143">SUM(AE94:AE95)</f>
        <v>35</v>
      </c>
      <c r="AF96" s="9">
        <f t="shared" si="143"/>
        <v>29</v>
      </c>
      <c r="AG96" s="9">
        <f t="shared" si="143"/>
        <v>38</v>
      </c>
      <c r="AH96" s="9">
        <f t="shared" ref="AH96:AJ96" si="144">SUM(AH94:AH95)</f>
        <v>31</v>
      </c>
      <c r="AI96" s="9">
        <f t="shared" si="144"/>
        <v>56</v>
      </c>
      <c r="AJ96" s="9">
        <f t="shared" si="144"/>
        <v>34</v>
      </c>
      <c r="AK96" s="9">
        <f t="shared" ref="AK96:AV96" si="145">SUM(AK94:AK95)</f>
        <v>34</v>
      </c>
      <c r="AL96" s="9">
        <f t="shared" si="145"/>
        <v>38</v>
      </c>
      <c r="AM96" s="9">
        <f t="shared" si="145"/>
        <v>34</v>
      </c>
      <c r="AN96" s="9">
        <f t="shared" si="145"/>
        <v>33</v>
      </c>
      <c r="AO96" s="9">
        <f t="shared" si="145"/>
        <v>27</v>
      </c>
      <c r="AP96" s="9">
        <f t="shared" si="145"/>
        <v>49</v>
      </c>
      <c r="AQ96" s="9">
        <f t="shared" si="145"/>
        <v>39</v>
      </c>
      <c r="AR96" s="9">
        <f t="shared" si="145"/>
        <v>37</v>
      </c>
      <c r="AS96" s="9">
        <f t="shared" si="145"/>
        <v>53</v>
      </c>
      <c r="AT96" s="9">
        <f t="shared" si="145"/>
        <v>46</v>
      </c>
      <c r="AU96" s="9">
        <f t="shared" si="145"/>
        <v>55</v>
      </c>
      <c r="AV96" s="9">
        <f t="shared" si="145"/>
        <v>60</v>
      </c>
      <c r="AW96" s="9">
        <f t="shared" ref="AW96:BB96" si="146">SUM(AW94:AW95)</f>
        <v>61</v>
      </c>
      <c r="AX96" s="9">
        <f t="shared" si="146"/>
        <v>60</v>
      </c>
      <c r="AY96" s="9">
        <f t="shared" si="146"/>
        <v>52</v>
      </c>
      <c r="AZ96" s="9">
        <f t="shared" si="146"/>
        <v>59</v>
      </c>
      <c r="BA96" s="9">
        <f t="shared" si="146"/>
        <v>62</v>
      </c>
      <c r="BB96" s="9">
        <f t="shared" si="146"/>
        <v>48</v>
      </c>
      <c r="BC96" s="9">
        <f t="shared" ref="BC96:BD96" si="147">SUM(BC94:BC95)</f>
        <v>63</v>
      </c>
      <c r="BD96" s="9">
        <f t="shared" si="147"/>
        <v>70</v>
      </c>
      <c r="BE96" s="9">
        <f t="shared" ref="BE96" si="148">SUM(BE94:BE95)</f>
        <v>7</v>
      </c>
      <c r="BJ96" s="6"/>
    </row>
    <row r="97" spans="1:62" ht="13.5" customHeight="1" x14ac:dyDescent="0.2">
      <c r="A97" s="5"/>
      <c r="B97" s="8" t="s">
        <v>78</v>
      </c>
      <c r="BJ97" s="6"/>
    </row>
    <row r="98" spans="1:62" ht="13.5" customHeight="1" x14ac:dyDescent="0.2">
      <c r="A98" s="5"/>
      <c r="B98" s="8"/>
      <c r="C98" s="1" t="s">
        <v>9</v>
      </c>
      <c r="AV98" s="26"/>
      <c r="AW98" s="1">
        <v>0</v>
      </c>
      <c r="AX98" s="1">
        <v>0</v>
      </c>
      <c r="AY98" s="1">
        <v>2</v>
      </c>
      <c r="AZ98" s="1">
        <v>3</v>
      </c>
      <c r="BA98" s="1">
        <v>3</v>
      </c>
      <c r="BB98" s="1">
        <v>4</v>
      </c>
      <c r="BC98" s="1">
        <v>0</v>
      </c>
      <c r="BD98" s="1">
        <v>1</v>
      </c>
      <c r="BE98" s="1">
        <v>0</v>
      </c>
      <c r="BF98" s="1">
        <v>4</v>
      </c>
      <c r="BG98" s="1">
        <v>5</v>
      </c>
      <c r="BH98" s="1">
        <v>8</v>
      </c>
      <c r="BI98" s="1">
        <v>10</v>
      </c>
      <c r="BJ98" s="6"/>
    </row>
    <row r="99" spans="1:62" ht="13.5" customHeight="1" x14ac:dyDescent="0.2">
      <c r="A99" s="5"/>
      <c r="C99" s="1" t="s">
        <v>5</v>
      </c>
      <c r="W99" s="1">
        <v>45</v>
      </c>
      <c r="X99" s="1">
        <v>40</v>
      </c>
      <c r="Y99" s="1">
        <v>54</v>
      </c>
      <c r="Z99" s="1">
        <v>42</v>
      </c>
      <c r="AA99" s="1">
        <v>28</v>
      </c>
      <c r="AB99" s="1">
        <v>59</v>
      </c>
      <c r="AC99" s="1">
        <v>48</v>
      </c>
      <c r="AD99" s="1">
        <v>46</v>
      </c>
      <c r="AE99" s="1">
        <v>49</v>
      </c>
      <c r="AF99" s="1">
        <v>56</v>
      </c>
      <c r="AG99" s="1">
        <v>33</v>
      </c>
      <c r="AH99" s="1">
        <v>39</v>
      </c>
      <c r="AI99" s="1">
        <v>47</v>
      </c>
      <c r="AJ99" s="1">
        <v>32</v>
      </c>
      <c r="AK99" s="1">
        <v>54</v>
      </c>
      <c r="AL99" s="1">
        <v>72</v>
      </c>
      <c r="AM99" s="1">
        <v>97</v>
      </c>
      <c r="AN99" s="1">
        <v>90</v>
      </c>
      <c r="AO99" s="1">
        <v>98</v>
      </c>
      <c r="AP99" s="1">
        <v>94</v>
      </c>
      <c r="AQ99" s="1">
        <v>97</v>
      </c>
      <c r="AR99" s="1">
        <v>113</v>
      </c>
      <c r="AS99" s="1">
        <v>111</v>
      </c>
      <c r="AT99" s="1">
        <v>100</v>
      </c>
      <c r="AU99" s="1">
        <v>107</v>
      </c>
      <c r="AV99" s="1">
        <v>167</v>
      </c>
      <c r="AW99" s="1">
        <v>89</v>
      </c>
      <c r="AX99" s="1">
        <v>111</v>
      </c>
      <c r="AY99" s="1">
        <v>115</v>
      </c>
      <c r="AZ99" s="1">
        <v>99</v>
      </c>
      <c r="BA99" s="1">
        <v>105</v>
      </c>
      <c r="BB99" s="1">
        <v>98</v>
      </c>
      <c r="BC99" s="1">
        <v>78</v>
      </c>
      <c r="BD99" s="1">
        <v>79</v>
      </c>
      <c r="BE99" s="1">
        <v>73</v>
      </c>
      <c r="BF99" s="1">
        <v>66</v>
      </c>
      <c r="BG99" s="1">
        <v>55</v>
      </c>
      <c r="BH99" s="1">
        <v>68</v>
      </c>
      <c r="BI99" s="1">
        <v>39</v>
      </c>
      <c r="BJ99" s="6"/>
    </row>
    <row r="100" spans="1:62" ht="13.5" customHeight="1" x14ac:dyDescent="0.2">
      <c r="A100" s="5"/>
      <c r="W100" s="9">
        <f t="shared" ref="W100" si="149">W99</f>
        <v>45</v>
      </c>
      <c r="X100" s="9">
        <f t="shared" ref="X100" si="150">X99</f>
        <v>40</v>
      </c>
      <c r="Y100" s="9">
        <f t="shared" ref="Y100" si="151">Y99</f>
        <v>54</v>
      </c>
      <c r="Z100" s="9">
        <f t="shared" ref="Z100" si="152">Z99</f>
        <v>42</v>
      </c>
      <c r="AA100" s="9">
        <f t="shared" ref="AA100" si="153">AA99</f>
        <v>28</v>
      </c>
      <c r="AB100" s="9">
        <f t="shared" ref="AB100" si="154">AB99</f>
        <v>59</v>
      </c>
      <c r="AC100" s="9">
        <f t="shared" ref="AC100" si="155">AC99</f>
        <v>48</v>
      </c>
      <c r="AD100" s="9">
        <f t="shared" ref="AD100" si="156">AD99</f>
        <v>46</v>
      </c>
      <c r="AE100" s="9">
        <f t="shared" ref="AE100" si="157">AE99</f>
        <v>49</v>
      </c>
      <c r="AF100" s="9">
        <f t="shared" ref="AF100" si="158">AF99</f>
        <v>56</v>
      </c>
      <c r="AG100" s="9">
        <f t="shared" ref="AG100" si="159">AG99</f>
        <v>33</v>
      </c>
      <c r="AH100" s="9">
        <f t="shared" ref="AH100" si="160">AH99</f>
        <v>39</v>
      </c>
      <c r="AI100" s="9">
        <f t="shared" ref="AI100" si="161">AI99</f>
        <v>47</v>
      </c>
      <c r="AJ100" s="9">
        <f t="shared" ref="AJ100" si="162">AJ99</f>
        <v>32</v>
      </c>
      <c r="AK100" s="9">
        <f t="shared" ref="AK100" si="163">AK99</f>
        <v>54</v>
      </c>
      <c r="AL100" s="9">
        <f t="shared" ref="AL100" si="164">AL99</f>
        <v>72</v>
      </c>
      <c r="AM100" s="9">
        <f t="shared" ref="AM100" si="165">AM99</f>
        <v>97</v>
      </c>
      <c r="AN100" s="9">
        <f t="shared" ref="AN100" si="166">AN99</f>
        <v>90</v>
      </c>
      <c r="AO100" s="9">
        <f t="shared" ref="AO100" si="167">AO99</f>
        <v>98</v>
      </c>
      <c r="AP100" s="9">
        <f t="shared" ref="AP100" si="168">AP99</f>
        <v>94</v>
      </c>
      <c r="AQ100" s="9">
        <f t="shared" ref="AQ100" si="169">AQ99</f>
        <v>97</v>
      </c>
      <c r="AR100" s="9">
        <f t="shared" ref="AR100" si="170">AR99</f>
        <v>113</v>
      </c>
      <c r="AS100" s="9">
        <f t="shared" ref="AS100" si="171">AS99</f>
        <v>111</v>
      </c>
      <c r="AT100" s="9">
        <f t="shared" ref="AT100:AU100" si="172">AT99</f>
        <v>100</v>
      </c>
      <c r="AU100" s="9">
        <f t="shared" si="172"/>
        <v>107</v>
      </c>
      <c r="AV100" s="9">
        <f>AV99</f>
        <v>167</v>
      </c>
      <c r="AW100" s="9">
        <f t="shared" ref="AW100:AX100" si="173">SUM(AW98:AW99)</f>
        <v>89</v>
      </c>
      <c r="AX100" s="9">
        <f t="shared" si="173"/>
        <v>111</v>
      </c>
      <c r="AY100" s="9">
        <f t="shared" ref="AY100:BD100" si="174">SUM(AY98:AY99)</f>
        <v>117</v>
      </c>
      <c r="AZ100" s="9">
        <f t="shared" si="174"/>
        <v>102</v>
      </c>
      <c r="BA100" s="9">
        <f t="shared" si="174"/>
        <v>108</v>
      </c>
      <c r="BB100" s="9">
        <f t="shared" si="174"/>
        <v>102</v>
      </c>
      <c r="BC100" s="9">
        <f t="shared" si="174"/>
        <v>78</v>
      </c>
      <c r="BD100" s="9">
        <f t="shared" si="174"/>
        <v>80</v>
      </c>
      <c r="BE100" s="9">
        <f t="shared" ref="BE100:BF100" si="175">SUM(BE98:BE99)</f>
        <v>73</v>
      </c>
      <c r="BF100" s="9">
        <f t="shared" si="175"/>
        <v>70</v>
      </c>
      <c r="BG100" s="9">
        <f t="shared" ref="BG100:BH100" si="176">SUM(BG98:BG99)</f>
        <v>60</v>
      </c>
      <c r="BH100" s="9">
        <f t="shared" si="176"/>
        <v>76</v>
      </c>
      <c r="BI100" s="9">
        <f t="shared" ref="BI100" si="177">SUM(BI98:BI99)</f>
        <v>49</v>
      </c>
      <c r="BJ100" s="6"/>
    </row>
    <row r="101" spans="1:62" ht="13.5" customHeight="1" x14ac:dyDescent="0.2">
      <c r="A101" s="5"/>
      <c r="B101" s="8" t="s">
        <v>77</v>
      </c>
      <c r="BJ101" s="6"/>
    </row>
    <row r="102" spans="1:62" ht="13.5" customHeight="1" x14ac:dyDescent="0.2">
      <c r="A102" s="5"/>
      <c r="B102" s="8"/>
      <c r="C102" s="1" t="s">
        <v>10</v>
      </c>
      <c r="AY102" s="1">
        <v>7</v>
      </c>
      <c r="AZ102" s="1">
        <v>6</v>
      </c>
      <c r="BA102" s="1">
        <v>11</v>
      </c>
      <c r="BB102" s="1">
        <v>18</v>
      </c>
      <c r="BC102" s="1">
        <v>15</v>
      </c>
      <c r="BD102" s="1">
        <v>15</v>
      </c>
      <c r="BE102" s="1">
        <v>12</v>
      </c>
      <c r="BF102" s="1">
        <v>11</v>
      </c>
      <c r="BG102" s="1">
        <v>10</v>
      </c>
      <c r="BH102" s="1">
        <v>5</v>
      </c>
      <c r="BI102" s="1">
        <v>14</v>
      </c>
      <c r="BJ102" s="6"/>
    </row>
    <row r="103" spans="1:62" ht="13.5" customHeight="1" x14ac:dyDescent="0.2">
      <c r="A103" s="5"/>
      <c r="C103" s="1" t="s">
        <v>0</v>
      </c>
      <c r="W103" s="1">
        <f>56-W129</f>
        <v>44</v>
      </c>
      <c r="X103" s="1">
        <f>68-X129</f>
        <v>55</v>
      </c>
      <c r="Y103" s="1">
        <f>63-Y129</f>
        <v>44</v>
      </c>
      <c r="Z103" s="1">
        <f>71-Z129</f>
        <v>51</v>
      </c>
      <c r="AA103" s="1">
        <f>86-AA129</f>
        <v>72</v>
      </c>
      <c r="AB103" s="1">
        <f>90-AB129</f>
        <v>65</v>
      </c>
      <c r="AC103" s="1">
        <f>78-AC129</f>
        <v>64</v>
      </c>
      <c r="AD103" s="1">
        <f>107-AD129</f>
        <v>77</v>
      </c>
      <c r="AE103" s="1">
        <f>111-AE129</f>
        <v>81</v>
      </c>
      <c r="AF103" s="1">
        <f>102-AF129</f>
        <v>79</v>
      </c>
      <c r="AG103" s="1">
        <f>115-AG129</f>
        <v>85</v>
      </c>
      <c r="AH103" s="1">
        <f>116-AH129</f>
        <v>88</v>
      </c>
      <c r="AI103" s="1">
        <f>121-AI129</f>
        <v>96</v>
      </c>
      <c r="AJ103" s="1">
        <f>91-AJ129</f>
        <v>74</v>
      </c>
      <c r="AK103" s="1">
        <f>81-AK129</f>
        <v>58</v>
      </c>
      <c r="AL103" s="1">
        <f>87-AL129</f>
        <v>66</v>
      </c>
      <c r="AM103" s="1">
        <v>76</v>
      </c>
      <c r="AN103" s="1">
        <v>88</v>
      </c>
      <c r="AO103" s="1">
        <v>94</v>
      </c>
      <c r="AP103" s="1">
        <v>96</v>
      </c>
      <c r="AQ103" s="1">
        <v>82</v>
      </c>
      <c r="AR103" s="1">
        <v>82</v>
      </c>
      <c r="AS103" s="1">
        <v>68</v>
      </c>
      <c r="AT103" s="1">
        <v>90</v>
      </c>
      <c r="AU103" s="1">
        <v>79</v>
      </c>
      <c r="AV103" s="1">
        <v>116</v>
      </c>
      <c r="AW103" s="1">
        <v>92</v>
      </c>
      <c r="AX103" s="1">
        <v>96</v>
      </c>
      <c r="AY103" s="1">
        <v>73</v>
      </c>
      <c r="AZ103" s="1">
        <v>62</v>
      </c>
      <c r="BA103" s="1">
        <v>97</v>
      </c>
      <c r="BB103" s="1">
        <v>89</v>
      </c>
      <c r="BC103" s="1">
        <v>75</v>
      </c>
      <c r="BD103" s="1">
        <v>82</v>
      </c>
      <c r="BE103" s="1">
        <v>128</v>
      </c>
      <c r="BF103" s="1">
        <v>102</v>
      </c>
      <c r="BG103" s="1">
        <v>100</v>
      </c>
      <c r="BH103" s="1">
        <v>107</v>
      </c>
      <c r="BI103" s="1">
        <v>110</v>
      </c>
      <c r="BJ103" s="6"/>
    </row>
    <row r="104" spans="1:62" ht="13.5" customHeight="1" x14ac:dyDescent="0.2">
      <c r="A104" s="5"/>
      <c r="C104" s="1" t="s">
        <v>9</v>
      </c>
      <c r="AY104" s="1">
        <v>2</v>
      </c>
      <c r="AZ104" s="1">
        <v>6</v>
      </c>
      <c r="BA104" s="1">
        <v>2</v>
      </c>
      <c r="BB104" s="1">
        <v>2</v>
      </c>
      <c r="BC104" s="1">
        <v>6</v>
      </c>
      <c r="BD104" s="1">
        <v>9</v>
      </c>
      <c r="BE104" s="1">
        <v>5</v>
      </c>
      <c r="BF104" s="1">
        <v>6</v>
      </c>
      <c r="BG104" s="1">
        <v>3</v>
      </c>
      <c r="BH104" s="1">
        <v>13</v>
      </c>
      <c r="BI104" s="1">
        <v>5</v>
      </c>
      <c r="BJ104" s="6"/>
    </row>
    <row r="105" spans="1:62" ht="13.5" customHeight="1" x14ac:dyDescent="0.2">
      <c r="A105" s="5"/>
      <c r="C105" s="1" t="s">
        <v>5</v>
      </c>
      <c r="W105" s="1">
        <f>25-W130</f>
        <v>11</v>
      </c>
      <c r="X105" s="1">
        <f>18-X130</f>
        <v>7</v>
      </c>
      <c r="Y105" s="1">
        <f>15-Y130</f>
        <v>6</v>
      </c>
      <c r="Z105" s="1">
        <f>24-Z130</f>
        <v>9</v>
      </c>
      <c r="AA105" s="1">
        <f>22-AA130</f>
        <v>9</v>
      </c>
      <c r="AB105" s="1">
        <f>28-AB130</f>
        <v>19</v>
      </c>
      <c r="AC105" s="1">
        <f>24-AC130</f>
        <v>10</v>
      </c>
      <c r="AD105" s="1">
        <f>36-AD130</f>
        <v>24</v>
      </c>
      <c r="AE105" s="1">
        <f>20-AE130</f>
        <v>10</v>
      </c>
      <c r="AF105" s="1">
        <f>29-AF130</f>
        <v>17</v>
      </c>
      <c r="AG105" s="1">
        <f>23-AG130</f>
        <v>13</v>
      </c>
      <c r="AH105" s="1">
        <f>36-AH130</f>
        <v>24</v>
      </c>
      <c r="AI105" s="1">
        <f>26-AI130</f>
        <v>14</v>
      </c>
      <c r="AJ105" s="1">
        <f>20-AJ130</f>
        <v>9</v>
      </c>
      <c r="AK105" s="1">
        <f>29-AK130</f>
        <v>18</v>
      </c>
      <c r="AL105" s="1">
        <f>31-AL130</f>
        <v>18</v>
      </c>
      <c r="AM105" s="1">
        <v>15</v>
      </c>
      <c r="AN105" s="1">
        <v>11</v>
      </c>
      <c r="AO105" s="1">
        <v>25</v>
      </c>
      <c r="AP105" s="1">
        <v>20</v>
      </c>
      <c r="AQ105" s="1">
        <v>13</v>
      </c>
      <c r="AR105" s="1">
        <v>16</v>
      </c>
      <c r="AS105" s="1">
        <v>13</v>
      </c>
      <c r="AT105" s="1">
        <v>14</v>
      </c>
      <c r="AU105" s="1">
        <v>24</v>
      </c>
      <c r="AV105" s="1">
        <v>34</v>
      </c>
      <c r="AW105" s="1">
        <v>41</v>
      </c>
      <c r="AX105" s="1">
        <v>46</v>
      </c>
      <c r="AY105" s="1">
        <v>40</v>
      </c>
      <c r="AZ105" s="1">
        <v>32</v>
      </c>
      <c r="BA105" s="1">
        <v>30</v>
      </c>
      <c r="BB105" s="1">
        <v>22</v>
      </c>
      <c r="BC105" s="1">
        <v>24</v>
      </c>
      <c r="BD105" s="1">
        <v>17</v>
      </c>
      <c r="BE105" s="1">
        <v>19</v>
      </c>
      <c r="BF105" s="1">
        <v>21</v>
      </c>
      <c r="BG105" s="1">
        <v>22</v>
      </c>
      <c r="BH105" s="1">
        <v>16</v>
      </c>
      <c r="BI105" s="1">
        <v>14</v>
      </c>
      <c r="BJ105" s="6"/>
    </row>
    <row r="106" spans="1:62" ht="13.5" customHeight="1" x14ac:dyDescent="0.2">
      <c r="A106" s="5"/>
      <c r="W106" s="9">
        <f t="shared" ref="W106:AA106" si="178">SUM(W103:W105)</f>
        <v>55</v>
      </c>
      <c r="X106" s="9">
        <f t="shared" si="178"/>
        <v>62</v>
      </c>
      <c r="Y106" s="9">
        <f t="shared" si="178"/>
        <v>50</v>
      </c>
      <c r="Z106" s="9">
        <f t="shared" si="178"/>
        <v>60</v>
      </c>
      <c r="AA106" s="9">
        <f t="shared" si="178"/>
        <v>81</v>
      </c>
      <c r="AB106" s="9">
        <f>SUM(AB103:AB105)</f>
        <v>84</v>
      </c>
      <c r="AC106" s="9">
        <f t="shared" ref="AC106:AD106" si="179">SUM(AC103:AC105)</f>
        <v>74</v>
      </c>
      <c r="AD106" s="9">
        <f t="shared" si="179"/>
        <v>101</v>
      </c>
      <c r="AE106" s="9">
        <f t="shared" ref="AE106:AG106" si="180">SUM(AE103:AE105)</f>
        <v>91</v>
      </c>
      <c r="AF106" s="9">
        <f t="shared" si="180"/>
        <v>96</v>
      </c>
      <c r="AG106" s="9">
        <f t="shared" si="180"/>
        <v>98</v>
      </c>
      <c r="AH106" s="9">
        <f t="shared" ref="AH106:AJ106" si="181">SUM(AH103:AH105)</f>
        <v>112</v>
      </c>
      <c r="AI106" s="9">
        <f t="shared" si="181"/>
        <v>110</v>
      </c>
      <c r="AJ106" s="9">
        <f t="shared" si="181"/>
        <v>83</v>
      </c>
      <c r="AK106" s="9">
        <f t="shared" ref="AK106:AV106" si="182">SUM(AK103:AK105)</f>
        <v>76</v>
      </c>
      <c r="AL106" s="9">
        <f t="shared" si="182"/>
        <v>84</v>
      </c>
      <c r="AM106" s="9">
        <f t="shared" si="182"/>
        <v>91</v>
      </c>
      <c r="AN106" s="9">
        <f t="shared" si="182"/>
        <v>99</v>
      </c>
      <c r="AO106" s="9">
        <f t="shared" si="182"/>
        <v>119</v>
      </c>
      <c r="AP106" s="9">
        <f t="shared" si="182"/>
        <v>116</v>
      </c>
      <c r="AQ106" s="9">
        <f t="shared" si="182"/>
        <v>95</v>
      </c>
      <c r="AR106" s="9">
        <f t="shared" si="182"/>
        <v>98</v>
      </c>
      <c r="AS106" s="9">
        <f t="shared" si="182"/>
        <v>81</v>
      </c>
      <c r="AT106" s="9">
        <f t="shared" si="182"/>
        <v>104</v>
      </c>
      <c r="AU106" s="9">
        <f t="shared" si="182"/>
        <v>103</v>
      </c>
      <c r="AV106" s="9">
        <f t="shared" si="182"/>
        <v>150</v>
      </c>
      <c r="AW106" s="9">
        <f>SUM(AW103:AW105)</f>
        <v>133</v>
      </c>
      <c r="AX106" s="9">
        <f>SUM(AX103:AX105)</f>
        <v>142</v>
      </c>
      <c r="AY106" s="9">
        <f t="shared" ref="AY106:BD106" si="183">SUM(AY102:AY105)</f>
        <v>122</v>
      </c>
      <c r="AZ106" s="9">
        <f t="shared" si="183"/>
        <v>106</v>
      </c>
      <c r="BA106" s="9">
        <f t="shared" si="183"/>
        <v>140</v>
      </c>
      <c r="BB106" s="9">
        <f t="shared" si="183"/>
        <v>131</v>
      </c>
      <c r="BC106" s="9">
        <f t="shared" si="183"/>
        <v>120</v>
      </c>
      <c r="BD106" s="9">
        <f t="shared" si="183"/>
        <v>123</v>
      </c>
      <c r="BE106" s="9">
        <f t="shared" ref="BE106:BF106" si="184">SUM(BE102:BE105)</f>
        <v>164</v>
      </c>
      <c r="BF106" s="9">
        <f t="shared" si="184"/>
        <v>140</v>
      </c>
      <c r="BG106" s="9">
        <f t="shared" ref="BG106:BH106" si="185">SUM(BG102:BG105)</f>
        <v>135</v>
      </c>
      <c r="BH106" s="9">
        <f t="shared" si="185"/>
        <v>141</v>
      </c>
      <c r="BI106" s="9">
        <f t="shared" ref="BI106" si="186">SUM(BI102:BI105)</f>
        <v>143</v>
      </c>
      <c r="BJ106" s="6"/>
    </row>
    <row r="107" spans="1:62" ht="13.5" customHeight="1" x14ac:dyDescent="0.2">
      <c r="A107" s="5"/>
      <c r="B107" s="8" t="s">
        <v>76</v>
      </c>
      <c r="BJ107" s="6"/>
    </row>
    <row r="108" spans="1:62" ht="13.5" customHeight="1" x14ac:dyDescent="0.2">
      <c r="A108" s="5"/>
      <c r="B108" s="8"/>
      <c r="C108" s="1" t="s">
        <v>10</v>
      </c>
      <c r="BE108" s="1">
        <v>0</v>
      </c>
      <c r="BF108" s="1">
        <v>1</v>
      </c>
      <c r="BG108" s="1">
        <v>4</v>
      </c>
      <c r="BH108" s="1">
        <v>5</v>
      </c>
      <c r="BI108" s="1">
        <v>10</v>
      </c>
      <c r="BJ108" s="6"/>
    </row>
    <row r="109" spans="1:62" ht="13.5" customHeight="1" x14ac:dyDescent="0.2">
      <c r="A109" s="5"/>
      <c r="C109" s="1" t="s">
        <v>0</v>
      </c>
      <c r="W109" s="1">
        <v>65</v>
      </c>
      <c r="X109" s="1">
        <v>80</v>
      </c>
      <c r="Y109" s="1">
        <v>45</v>
      </c>
      <c r="Z109" s="1">
        <v>47</v>
      </c>
      <c r="AA109" s="1">
        <v>61</v>
      </c>
      <c r="AB109" s="1">
        <v>40</v>
      </c>
      <c r="AC109" s="1">
        <v>46</v>
      </c>
      <c r="AD109" s="1">
        <v>56</v>
      </c>
      <c r="AE109" s="1">
        <v>45</v>
      </c>
      <c r="AF109" s="1">
        <v>45</v>
      </c>
      <c r="AG109" s="1">
        <v>51</v>
      </c>
      <c r="AH109" s="1">
        <v>55</v>
      </c>
      <c r="AI109" s="1">
        <v>59</v>
      </c>
      <c r="AJ109" s="1">
        <v>65</v>
      </c>
      <c r="AK109" s="1">
        <v>75</v>
      </c>
      <c r="AL109" s="1">
        <v>65</v>
      </c>
      <c r="AM109" s="1">
        <v>78</v>
      </c>
      <c r="AN109" s="1">
        <v>93</v>
      </c>
      <c r="AO109" s="1">
        <v>91</v>
      </c>
      <c r="AP109" s="1">
        <v>89</v>
      </c>
      <c r="AQ109" s="1">
        <v>90</v>
      </c>
      <c r="AR109" s="1">
        <v>82</v>
      </c>
      <c r="AS109" s="1">
        <v>100</v>
      </c>
      <c r="AT109" s="1">
        <v>98</v>
      </c>
      <c r="AU109" s="1">
        <v>91</v>
      </c>
      <c r="AV109" s="1">
        <v>104</v>
      </c>
      <c r="AW109" s="1">
        <v>99</v>
      </c>
      <c r="AX109" s="1">
        <v>80</v>
      </c>
      <c r="AY109" s="1">
        <v>96</v>
      </c>
      <c r="AZ109" s="1">
        <v>75</v>
      </c>
      <c r="BA109" s="1">
        <v>87</v>
      </c>
      <c r="BB109" s="1">
        <v>83</v>
      </c>
      <c r="BC109" s="1">
        <f>8+22+9+10+11+10+6+3+13</f>
        <v>92</v>
      </c>
      <c r="BD109" s="1">
        <v>102</v>
      </c>
      <c r="BE109" s="1">
        <v>106</v>
      </c>
      <c r="BF109" s="1">
        <v>85</v>
      </c>
      <c r="BG109" s="1">
        <v>98</v>
      </c>
      <c r="BH109" s="1">
        <v>85</v>
      </c>
      <c r="BI109" s="1">
        <v>85</v>
      </c>
      <c r="BJ109" s="6"/>
    </row>
    <row r="110" spans="1:62" ht="13.5" customHeight="1" x14ac:dyDescent="0.2">
      <c r="A110" s="5"/>
      <c r="C110" s="1" t="s">
        <v>9</v>
      </c>
      <c r="AM110" s="1">
        <v>1</v>
      </c>
      <c r="AN110" s="1">
        <v>0</v>
      </c>
      <c r="AO110" s="1">
        <v>2</v>
      </c>
      <c r="AP110" s="1">
        <v>0</v>
      </c>
      <c r="AQ110" s="1">
        <v>0</v>
      </c>
      <c r="AR110" s="1">
        <v>2</v>
      </c>
      <c r="AS110" s="1">
        <v>2</v>
      </c>
      <c r="AT110" s="1">
        <v>1</v>
      </c>
      <c r="AU110" s="1">
        <v>5</v>
      </c>
      <c r="AV110" s="1">
        <v>5</v>
      </c>
      <c r="AW110" s="1">
        <v>7</v>
      </c>
      <c r="AX110" s="1">
        <v>6</v>
      </c>
      <c r="AY110" s="1">
        <v>7</v>
      </c>
      <c r="AZ110" s="1">
        <v>1</v>
      </c>
      <c r="BA110" s="1">
        <v>3</v>
      </c>
      <c r="BB110" s="1">
        <v>10</v>
      </c>
      <c r="BC110" s="1">
        <v>3</v>
      </c>
      <c r="BD110" s="1">
        <v>7</v>
      </c>
      <c r="BE110" s="1">
        <v>3</v>
      </c>
      <c r="BF110" s="1">
        <v>6</v>
      </c>
      <c r="BG110" s="1">
        <v>3</v>
      </c>
      <c r="BH110" s="1">
        <v>8</v>
      </c>
      <c r="BI110" s="1">
        <v>13</v>
      </c>
      <c r="BJ110" s="6"/>
    </row>
    <row r="111" spans="1:62" ht="13.5" customHeight="1" x14ac:dyDescent="0.2">
      <c r="A111" s="5"/>
      <c r="C111" s="1" t="s">
        <v>5</v>
      </c>
      <c r="W111" s="1">
        <v>33</v>
      </c>
      <c r="X111" s="1">
        <v>55</v>
      </c>
      <c r="Y111" s="1">
        <v>59</v>
      </c>
      <c r="Z111" s="1">
        <v>53</v>
      </c>
      <c r="AA111" s="1">
        <v>49</v>
      </c>
      <c r="AB111" s="1">
        <v>43</v>
      </c>
      <c r="AC111" s="1">
        <v>57</v>
      </c>
      <c r="AD111" s="1">
        <v>55</v>
      </c>
      <c r="AE111" s="1">
        <v>40</v>
      </c>
      <c r="AF111" s="1">
        <v>64</v>
      </c>
      <c r="AG111" s="1">
        <v>78</v>
      </c>
      <c r="AH111" s="1">
        <v>66</v>
      </c>
      <c r="AI111" s="1">
        <v>71</v>
      </c>
      <c r="AJ111" s="1">
        <v>50</v>
      </c>
      <c r="AK111" s="1">
        <v>68</v>
      </c>
      <c r="AL111" s="1">
        <v>53</v>
      </c>
      <c r="AM111" s="1">
        <v>51</v>
      </c>
      <c r="AN111" s="1">
        <v>49</v>
      </c>
      <c r="AO111" s="1">
        <v>72</v>
      </c>
      <c r="AP111" s="1">
        <v>69</v>
      </c>
      <c r="AQ111" s="1">
        <v>69</v>
      </c>
      <c r="AR111" s="1">
        <v>83</v>
      </c>
      <c r="AS111" s="1">
        <v>72</v>
      </c>
      <c r="AT111" s="1">
        <v>86</v>
      </c>
      <c r="AU111" s="1">
        <v>65</v>
      </c>
      <c r="AV111" s="1">
        <v>75</v>
      </c>
      <c r="AW111" s="1">
        <f>7+7+1+3+9+1+25+5+1</f>
        <v>59</v>
      </c>
      <c r="AX111" s="1">
        <v>65</v>
      </c>
      <c r="AY111" s="1">
        <v>77</v>
      </c>
      <c r="AZ111" s="1">
        <v>92</v>
      </c>
      <c r="BA111" s="1">
        <v>44</v>
      </c>
      <c r="BB111" s="1">
        <v>75</v>
      </c>
      <c r="BC111" s="1">
        <v>61</v>
      </c>
      <c r="BD111" s="1">
        <v>85</v>
      </c>
      <c r="BE111" s="1">
        <v>78</v>
      </c>
      <c r="BF111" s="1">
        <v>67</v>
      </c>
      <c r="BG111" s="1">
        <v>56</v>
      </c>
      <c r="BH111" s="1">
        <v>71</v>
      </c>
      <c r="BI111" s="1">
        <v>52</v>
      </c>
      <c r="BJ111" s="6"/>
    </row>
    <row r="112" spans="1:62" ht="13.5" customHeight="1" x14ac:dyDescent="0.2">
      <c r="A112" s="5"/>
      <c r="C112" s="1" t="s">
        <v>7</v>
      </c>
      <c r="W112" s="1">
        <v>8</v>
      </c>
      <c r="X112" s="1">
        <v>8</v>
      </c>
      <c r="Y112" s="1">
        <v>9</v>
      </c>
      <c r="Z112" s="1">
        <v>10</v>
      </c>
      <c r="AA112" s="1">
        <v>7</v>
      </c>
      <c r="AB112" s="1">
        <v>8</v>
      </c>
      <c r="AC112" s="1">
        <v>13</v>
      </c>
      <c r="AD112" s="1">
        <v>5</v>
      </c>
      <c r="AE112" s="1">
        <v>6</v>
      </c>
      <c r="AF112" s="1">
        <v>8</v>
      </c>
      <c r="AG112" s="1">
        <v>12</v>
      </c>
      <c r="AH112" s="1">
        <v>10</v>
      </c>
      <c r="AI112" s="1">
        <v>19</v>
      </c>
      <c r="AJ112" s="1">
        <v>18</v>
      </c>
      <c r="AK112" s="1">
        <v>20</v>
      </c>
      <c r="AL112" s="1">
        <v>9</v>
      </c>
      <c r="AM112" s="1">
        <v>12</v>
      </c>
      <c r="AN112" s="1">
        <v>17</v>
      </c>
      <c r="AO112" s="1">
        <v>9</v>
      </c>
      <c r="AP112" s="1">
        <v>9</v>
      </c>
      <c r="AQ112" s="1">
        <v>14</v>
      </c>
      <c r="AR112" s="1">
        <v>12</v>
      </c>
      <c r="AS112" s="1">
        <v>21</v>
      </c>
      <c r="AT112" s="1">
        <v>20</v>
      </c>
      <c r="AU112" s="1">
        <v>21</v>
      </c>
      <c r="AV112" s="1">
        <v>16</v>
      </c>
      <c r="AW112" s="1">
        <v>21</v>
      </c>
      <c r="AX112" s="1">
        <v>18</v>
      </c>
      <c r="AY112" s="1">
        <v>14</v>
      </c>
      <c r="AZ112" s="1">
        <v>26</v>
      </c>
      <c r="BA112" s="1">
        <v>20</v>
      </c>
      <c r="BB112" s="1">
        <v>20</v>
      </c>
      <c r="BC112" s="1">
        <v>28</v>
      </c>
      <c r="BD112" s="1">
        <v>16</v>
      </c>
      <c r="BE112" s="1">
        <v>14</v>
      </c>
      <c r="BF112" s="1">
        <v>16</v>
      </c>
      <c r="BG112" s="1">
        <v>21</v>
      </c>
      <c r="BH112" s="1">
        <v>26</v>
      </c>
      <c r="BI112" s="1">
        <v>29</v>
      </c>
      <c r="BJ112" s="6"/>
    </row>
    <row r="113" spans="1:62" ht="13.5" customHeight="1" x14ac:dyDescent="0.2">
      <c r="A113" s="5"/>
      <c r="W113" s="9">
        <f t="shared" ref="W113:AA113" si="187">SUM(W109:W112)</f>
        <v>106</v>
      </c>
      <c r="X113" s="9">
        <f t="shared" si="187"/>
        <v>143</v>
      </c>
      <c r="Y113" s="9">
        <f t="shared" si="187"/>
        <v>113</v>
      </c>
      <c r="Z113" s="9">
        <f t="shared" si="187"/>
        <v>110</v>
      </c>
      <c r="AA113" s="9">
        <f t="shared" si="187"/>
        <v>117</v>
      </c>
      <c r="AB113" s="9">
        <f t="shared" ref="AB113:AD113" si="188">SUM(AB109:AB112)</f>
        <v>91</v>
      </c>
      <c r="AC113" s="9">
        <f t="shared" si="188"/>
        <v>116</v>
      </c>
      <c r="AD113" s="9">
        <f t="shared" si="188"/>
        <v>116</v>
      </c>
      <c r="AE113" s="9">
        <f t="shared" ref="AE113:AG113" si="189">SUM(AE109:AE112)</f>
        <v>91</v>
      </c>
      <c r="AF113" s="9">
        <f t="shared" si="189"/>
        <v>117</v>
      </c>
      <c r="AG113" s="9">
        <f t="shared" si="189"/>
        <v>141</v>
      </c>
      <c r="AH113" s="9">
        <f t="shared" ref="AH113:AJ113" si="190">SUM(AH109:AH112)</f>
        <v>131</v>
      </c>
      <c r="AI113" s="9">
        <f t="shared" si="190"/>
        <v>149</v>
      </c>
      <c r="AJ113" s="9">
        <f t="shared" si="190"/>
        <v>133</v>
      </c>
      <c r="AK113" s="9">
        <f>SUM(AK109:AK112)</f>
        <v>163</v>
      </c>
      <c r="AL113" s="9">
        <f t="shared" ref="AL113:AV113" si="191">SUM(AL109:AL112)</f>
        <v>127</v>
      </c>
      <c r="AM113" s="9">
        <f t="shared" si="191"/>
        <v>142</v>
      </c>
      <c r="AN113" s="9">
        <f t="shared" si="191"/>
        <v>159</v>
      </c>
      <c r="AO113" s="9">
        <f t="shared" si="191"/>
        <v>174</v>
      </c>
      <c r="AP113" s="9">
        <f t="shared" si="191"/>
        <v>167</v>
      </c>
      <c r="AQ113" s="9">
        <f t="shared" si="191"/>
        <v>173</v>
      </c>
      <c r="AR113" s="9">
        <f t="shared" si="191"/>
        <v>179</v>
      </c>
      <c r="AS113" s="9">
        <f t="shared" si="191"/>
        <v>195</v>
      </c>
      <c r="AT113" s="9">
        <f t="shared" si="191"/>
        <v>205</v>
      </c>
      <c r="AU113" s="9">
        <f t="shared" si="191"/>
        <v>182</v>
      </c>
      <c r="AV113" s="9">
        <f t="shared" si="191"/>
        <v>200</v>
      </c>
      <c r="AW113" s="9">
        <f t="shared" ref="AW113:BB113" si="192">SUM(AW109:AW112)</f>
        <v>186</v>
      </c>
      <c r="AX113" s="9">
        <f t="shared" si="192"/>
        <v>169</v>
      </c>
      <c r="AY113" s="9">
        <f t="shared" si="192"/>
        <v>194</v>
      </c>
      <c r="AZ113" s="9">
        <f t="shared" si="192"/>
        <v>194</v>
      </c>
      <c r="BA113" s="9">
        <f t="shared" si="192"/>
        <v>154</v>
      </c>
      <c r="BB113" s="9">
        <f t="shared" si="192"/>
        <v>188</v>
      </c>
      <c r="BC113" s="9">
        <f t="shared" ref="BC113:BD113" si="193">SUM(BC109:BC112)</f>
        <v>184</v>
      </c>
      <c r="BD113" s="9">
        <f t="shared" si="193"/>
        <v>210</v>
      </c>
      <c r="BE113" s="9">
        <f>SUM(BE108:BE112)</f>
        <v>201</v>
      </c>
      <c r="BF113" s="9">
        <f>SUM(BF108:BF112)</f>
        <v>175</v>
      </c>
      <c r="BG113" s="9">
        <f>SUM(BG108:BG112)</f>
        <v>182</v>
      </c>
      <c r="BH113" s="9">
        <f>SUM(BH108:BH112)</f>
        <v>195</v>
      </c>
      <c r="BI113" s="9">
        <f>SUM(BI108:BI112)</f>
        <v>189</v>
      </c>
      <c r="BJ113" s="6"/>
    </row>
    <row r="114" spans="1:62" ht="13.5" customHeight="1" x14ac:dyDescent="0.2">
      <c r="A114" s="5"/>
      <c r="B114" s="8" t="s">
        <v>75</v>
      </c>
      <c r="BJ114" s="6"/>
    </row>
    <row r="115" spans="1:62" ht="13.5" customHeight="1" x14ac:dyDescent="0.2">
      <c r="A115" s="5"/>
      <c r="C115" s="1" t="s">
        <v>0</v>
      </c>
      <c r="W115" s="1">
        <f>26+58</f>
        <v>84</v>
      </c>
      <c r="X115" s="1">
        <f>25+75</f>
        <v>100</v>
      </c>
      <c r="Y115" s="1">
        <f>20+91</f>
        <v>111</v>
      </c>
      <c r="Z115" s="1">
        <f>28+93</f>
        <v>121</v>
      </c>
      <c r="AA115" s="1">
        <f>28+69</f>
        <v>97</v>
      </c>
      <c r="AB115" s="1">
        <v>80</v>
      </c>
      <c r="AC115" s="1">
        <v>108</v>
      </c>
      <c r="AD115" s="1">
        <v>80</v>
      </c>
      <c r="AE115" s="1">
        <v>87</v>
      </c>
      <c r="AF115" s="1">
        <v>82</v>
      </c>
      <c r="AG115" s="1">
        <v>59</v>
      </c>
      <c r="AH115" s="1">
        <v>70</v>
      </c>
      <c r="AI115" s="1">
        <v>51</v>
      </c>
      <c r="AJ115" s="1">
        <v>48</v>
      </c>
      <c r="AK115" s="1">
        <v>51</v>
      </c>
      <c r="AL115" s="1">
        <v>48</v>
      </c>
      <c r="AM115" s="1">
        <v>44</v>
      </c>
      <c r="AN115" s="1">
        <v>49</v>
      </c>
      <c r="AO115" s="1">
        <v>91</v>
      </c>
      <c r="AP115" s="1">
        <v>110</v>
      </c>
      <c r="AQ115" s="1">
        <v>117</v>
      </c>
      <c r="AR115" s="1">
        <v>114</v>
      </c>
      <c r="AS115" s="1">
        <v>140</v>
      </c>
      <c r="AT115" s="1">
        <v>148</v>
      </c>
      <c r="AU115" s="1">
        <v>197</v>
      </c>
      <c r="AV115" s="1">
        <v>211</v>
      </c>
      <c r="AW115" s="1">
        <v>261</v>
      </c>
      <c r="AX115" s="1">
        <v>273</v>
      </c>
      <c r="AY115" s="1">
        <v>294</v>
      </c>
      <c r="AZ115" s="1">
        <v>300</v>
      </c>
      <c r="BA115" s="1">
        <v>261</v>
      </c>
      <c r="BB115" s="1">
        <v>271</v>
      </c>
      <c r="BC115" s="1">
        <v>259</v>
      </c>
      <c r="BD115" s="1">
        <v>220</v>
      </c>
      <c r="BE115" s="1">
        <v>205</v>
      </c>
      <c r="BF115" s="1">
        <v>178</v>
      </c>
      <c r="BG115" s="1">
        <v>198</v>
      </c>
      <c r="BH115" s="1">
        <v>179</v>
      </c>
      <c r="BI115" s="1">
        <v>175</v>
      </c>
      <c r="BJ115" s="6"/>
    </row>
    <row r="116" spans="1:62" ht="13.5" customHeight="1" x14ac:dyDescent="0.2">
      <c r="A116" s="5"/>
      <c r="C116" s="1" t="s">
        <v>9</v>
      </c>
      <c r="W116" s="1">
        <v>14</v>
      </c>
      <c r="X116" s="1">
        <v>18</v>
      </c>
      <c r="Y116" s="1">
        <v>20</v>
      </c>
      <c r="Z116" s="1">
        <v>21</v>
      </c>
      <c r="AA116" s="1">
        <v>20</v>
      </c>
      <c r="AB116" s="1">
        <v>16</v>
      </c>
      <c r="AC116" s="1">
        <v>18</v>
      </c>
      <c r="AD116" s="1">
        <v>26</v>
      </c>
      <c r="AE116" s="1">
        <v>25</v>
      </c>
      <c r="AF116" s="1">
        <v>21</v>
      </c>
      <c r="AG116" s="1">
        <v>5</v>
      </c>
      <c r="AH116" s="1">
        <v>21</v>
      </c>
      <c r="AI116" s="1">
        <v>23</v>
      </c>
      <c r="AJ116" s="1">
        <v>18</v>
      </c>
      <c r="AK116" s="1">
        <v>19</v>
      </c>
      <c r="AL116" s="1">
        <v>8</v>
      </c>
      <c r="AM116" s="1">
        <v>21</v>
      </c>
      <c r="AN116" s="1">
        <v>9</v>
      </c>
      <c r="AO116" s="1">
        <v>17</v>
      </c>
      <c r="AP116" s="1">
        <v>23</v>
      </c>
      <c r="AQ116" s="1">
        <v>19</v>
      </c>
      <c r="AR116" s="1">
        <v>22</v>
      </c>
      <c r="AS116" s="1">
        <v>17</v>
      </c>
      <c r="AT116" s="1">
        <v>17</v>
      </c>
      <c r="AU116" s="1">
        <v>17</v>
      </c>
      <c r="AV116" s="1">
        <v>17</v>
      </c>
      <c r="AW116" s="1">
        <v>17</v>
      </c>
      <c r="AX116" s="1">
        <v>17</v>
      </c>
      <c r="AY116" s="1">
        <v>17</v>
      </c>
      <c r="AZ116" s="1">
        <v>18</v>
      </c>
      <c r="BA116" s="1">
        <v>17</v>
      </c>
      <c r="BB116" s="1">
        <v>14</v>
      </c>
      <c r="BC116" s="1">
        <v>30</v>
      </c>
      <c r="BD116" s="1">
        <v>21</v>
      </c>
      <c r="BE116" s="1">
        <v>36</v>
      </c>
      <c r="BF116" s="1">
        <v>43</v>
      </c>
      <c r="BG116" s="1">
        <v>26</v>
      </c>
      <c r="BH116" s="1">
        <v>31</v>
      </c>
      <c r="BI116" s="1">
        <v>31</v>
      </c>
      <c r="BJ116" s="6"/>
    </row>
    <row r="117" spans="1:62" ht="13.5" customHeight="1" x14ac:dyDescent="0.2">
      <c r="A117" s="5"/>
      <c r="C117" s="1" t="s">
        <v>5</v>
      </c>
      <c r="W117" s="1">
        <f>4+11</f>
        <v>15</v>
      </c>
      <c r="X117" s="1">
        <f>1+32</f>
        <v>33</v>
      </c>
      <c r="Y117" s="1">
        <f>4+14</f>
        <v>18</v>
      </c>
      <c r="Z117" s="1">
        <f>5+24</f>
        <v>29</v>
      </c>
      <c r="AA117" s="1">
        <f>7+25</f>
        <v>32</v>
      </c>
      <c r="AB117" s="1">
        <v>50</v>
      </c>
      <c r="AC117" s="1">
        <v>59</v>
      </c>
      <c r="AD117" s="1">
        <v>52</v>
      </c>
      <c r="AE117" s="1">
        <f>37-AE116</f>
        <v>12</v>
      </c>
      <c r="AF117" s="1">
        <f>69-AF116</f>
        <v>48</v>
      </c>
      <c r="AG117" s="1">
        <f>94-AG116</f>
        <v>89</v>
      </c>
      <c r="AH117" s="1">
        <f>110-AH116</f>
        <v>89</v>
      </c>
      <c r="AI117" s="1">
        <f>96-AI116</f>
        <v>73</v>
      </c>
      <c r="AJ117" s="1">
        <v>78</v>
      </c>
      <c r="AK117" s="1">
        <v>60</v>
      </c>
      <c r="AL117" s="1">
        <v>77</v>
      </c>
      <c r="AM117" s="1">
        <v>81</v>
      </c>
      <c r="AN117" s="1">
        <v>67</v>
      </c>
      <c r="AO117" s="1">
        <v>61</v>
      </c>
      <c r="AP117" s="1">
        <v>72</v>
      </c>
      <c r="AQ117" s="1">
        <v>65</v>
      </c>
      <c r="AR117" s="1">
        <v>80</v>
      </c>
      <c r="AS117" s="1">
        <v>67</v>
      </c>
      <c r="AT117" s="1">
        <v>86</v>
      </c>
      <c r="AU117" s="1">
        <v>91</v>
      </c>
      <c r="AV117" s="1">
        <v>122</v>
      </c>
      <c r="AW117" s="1">
        <v>125</v>
      </c>
      <c r="AX117" s="1">
        <v>147</v>
      </c>
      <c r="AY117" s="1">
        <v>136</v>
      </c>
      <c r="AZ117" s="1">
        <v>56</v>
      </c>
      <c r="BA117" s="1">
        <v>66</v>
      </c>
      <c r="BB117" s="1">
        <v>91</v>
      </c>
      <c r="BC117" s="1">
        <v>88</v>
      </c>
      <c r="BD117" s="1">
        <v>120</v>
      </c>
      <c r="BE117" s="1">
        <v>203</v>
      </c>
      <c r="BF117" s="1">
        <v>169</v>
      </c>
      <c r="BG117" s="1">
        <v>148</v>
      </c>
      <c r="BH117" s="1">
        <v>130</v>
      </c>
      <c r="BI117" s="1">
        <v>147</v>
      </c>
      <c r="BJ117" s="6"/>
    </row>
    <row r="118" spans="1:62" ht="13.5" customHeight="1" x14ac:dyDescent="0.2">
      <c r="A118" s="5"/>
      <c r="C118" s="1" t="s">
        <v>7</v>
      </c>
      <c r="W118" s="1">
        <v>1</v>
      </c>
      <c r="X118" s="1">
        <v>3</v>
      </c>
      <c r="Y118" s="1">
        <v>4</v>
      </c>
      <c r="Z118" s="1">
        <v>3</v>
      </c>
      <c r="AA118" s="1">
        <v>5</v>
      </c>
      <c r="AB118" s="1">
        <v>8</v>
      </c>
      <c r="AC118" s="1">
        <v>7</v>
      </c>
      <c r="AD118" s="1">
        <v>3</v>
      </c>
      <c r="AE118" s="1">
        <v>2</v>
      </c>
      <c r="AF118" s="1">
        <v>1</v>
      </c>
      <c r="AG118" s="1">
        <v>0</v>
      </c>
      <c r="AH118" s="1">
        <v>2</v>
      </c>
      <c r="AI118" s="1">
        <v>4</v>
      </c>
      <c r="AJ118" s="1">
        <v>1</v>
      </c>
      <c r="AK118" s="1">
        <v>1</v>
      </c>
      <c r="AL118" s="1">
        <v>3</v>
      </c>
      <c r="AM118" s="1">
        <v>2</v>
      </c>
      <c r="AN118" s="1">
        <v>1</v>
      </c>
      <c r="AO118" s="1">
        <v>3</v>
      </c>
      <c r="AP118" s="1">
        <v>1</v>
      </c>
      <c r="AQ118" s="1">
        <v>5</v>
      </c>
      <c r="AR118" s="1">
        <v>3</v>
      </c>
      <c r="AS118" s="1">
        <v>10</v>
      </c>
      <c r="AT118" s="1">
        <v>22</v>
      </c>
      <c r="AU118" s="1">
        <v>19</v>
      </c>
      <c r="AV118" s="1">
        <v>25</v>
      </c>
      <c r="AW118" s="1">
        <v>15</v>
      </c>
      <c r="AX118" s="1">
        <v>14</v>
      </c>
      <c r="AY118" s="1">
        <v>23</v>
      </c>
      <c r="AZ118" s="1">
        <v>28</v>
      </c>
      <c r="BA118" s="1">
        <v>40</v>
      </c>
      <c r="BB118" s="1">
        <v>39</v>
      </c>
      <c r="BC118" s="1">
        <v>45</v>
      </c>
      <c r="BD118" s="1">
        <v>63</v>
      </c>
      <c r="BE118" s="1">
        <v>52</v>
      </c>
      <c r="BF118" s="1">
        <v>46</v>
      </c>
      <c r="BG118" s="1">
        <v>38</v>
      </c>
      <c r="BH118" s="1">
        <v>1</v>
      </c>
      <c r="BI118" s="1">
        <v>9</v>
      </c>
      <c r="BJ118" s="6"/>
    </row>
    <row r="119" spans="1:62" ht="13.5" customHeight="1" x14ac:dyDescent="0.2">
      <c r="A119" s="5"/>
      <c r="C119" s="1" t="s">
        <v>32</v>
      </c>
      <c r="W119" s="1">
        <v>200</v>
      </c>
      <c r="X119" s="1">
        <v>196</v>
      </c>
      <c r="Y119" s="1">
        <v>190</v>
      </c>
      <c r="Z119" s="1">
        <v>184</v>
      </c>
      <c r="AA119" s="1">
        <v>187</v>
      </c>
      <c r="AB119" s="1">
        <v>175</v>
      </c>
      <c r="AC119" s="1">
        <v>163</v>
      </c>
      <c r="AD119" s="1">
        <v>169</v>
      </c>
      <c r="AE119" s="1">
        <v>173</v>
      </c>
      <c r="AF119" s="1">
        <v>176</v>
      </c>
      <c r="AG119" s="1">
        <v>172</v>
      </c>
      <c r="AH119" s="1">
        <v>169</v>
      </c>
      <c r="AI119" s="1">
        <v>198</v>
      </c>
      <c r="AJ119" s="1">
        <v>217</v>
      </c>
      <c r="AK119" s="1">
        <v>198</v>
      </c>
      <c r="AL119" s="1">
        <v>243</v>
      </c>
      <c r="AM119" s="1">
        <v>232</v>
      </c>
      <c r="AN119" s="1">
        <v>231</v>
      </c>
      <c r="AO119" s="1">
        <v>224</v>
      </c>
      <c r="AP119" s="1">
        <v>259</v>
      </c>
      <c r="AQ119" s="1">
        <v>262</v>
      </c>
      <c r="AR119" s="1">
        <v>258</v>
      </c>
      <c r="AS119" s="1">
        <v>259</v>
      </c>
      <c r="AT119" s="1">
        <v>299</v>
      </c>
      <c r="AU119" s="1">
        <v>312</v>
      </c>
      <c r="AV119" s="1">
        <v>294</v>
      </c>
      <c r="AW119" s="1">
        <v>316</v>
      </c>
      <c r="AX119" s="1">
        <v>318</v>
      </c>
      <c r="AY119" s="1">
        <v>348</v>
      </c>
      <c r="AZ119" s="1">
        <v>321</v>
      </c>
      <c r="BA119" s="1">
        <v>332</v>
      </c>
      <c r="BB119" s="1">
        <v>360</v>
      </c>
      <c r="BC119" s="1">
        <v>349</v>
      </c>
      <c r="BD119" s="1">
        <v>350</v>
      </c>
      <c r="BE119" s="1">
        <v>359</v>
      </c>
      <c r="BF119" s="1">
        <v>356</v>
      </c>
      <c r="BG119" s="1">
        <v>341</v>
      </c>
      <c r="BH119" s="1">
        <v>378</v>
      </c>
      <c r="BI119" s="1">
        <v>362</v>
      </c>
      <c r="BJ119" s="6"/>
    </row>
    <row r="120" spans="1:62" ht="13.5" customHeight="1" x14ac:dyDescent="0.2">
      <c r="A120" s="5"/>
      <c r="W120" s="9">
        <f t="shared" ref="W120:AA120" si="194">SUM(W115:W119)</f>
        <v>314</v>
      </c>
      <c r="X120" s="9">
        <f t="shared" si="194"/>
        <v>350</v>
      </c>
      <c r="Y120" s="9">
        <f t="shared" si="194"/>
        <v>343</v>
      </c>
      <c r="Z120" s="9">
        <f t="shared" si="194"/>
        <v>358</v>
      </c>
      <c r="AA120" s="9">
        <f t="shared" si="194"/>
        <v>341</v>
      </c>
      <c r="AB120" s="9">
        <f t="shared" ref="AB120:AD120" si="195">SUM(AB115:AB119)</f>
        <v>329</v>
      </c>
      <c r="AC120" s="9">
        <f t="shared" si="195"/>
        <v>355</v>
      </c>
      <c r="AD120" s="9">
        <f t="shared" si="195"/>
        <v>330</v>
      </c>
      <c r="AE120" s="9">
        <f t="shared" ref="AE120:AG120" si="196">SUM(AE115:AE119)</f>
        <v>299</v>
      </c>
      <c r="AF120" s="9">
        <f t="shared" si="196"/>
        <v>328</v>
      </c>
      <c r="AG120" s="9">
        <f t="shared" si="196"/>
        <v>325</v>
      </c>
      <c r="AH120" s="9">
        <f t="shared" ref="AH120:AJ120" si="197">SUM(AH115:AH119)</f>
        <v>351</v>
      </c>
      <c r="AI120" s="9">
        <f t="shared" si="197"/>
        <v>349</v>
      </c>
      <c r="AJ120" s="9">
        <f t="shared" si="197"/>
        <v>362</v>
      </c>
      <c r="AK120" s="9">
        <f t="shared" ref="AK120:AV120" si="198">SUM(AK115:AK119)</f>
        <v>329</v>
      </c>
      <c r="AL120" s="9">
        <f t="shared" si="198"/>
        <v>379</v>
      </c>
      <c r="AM120" s="9">
        <f t="shared" si="198"/>
        <v>380</v>
      </c>
      <c r="AN120" s="9">
        <f t="shared" si="198"/>
        <v>357</v>
      </c>
      <c r="AO120" s="9">
        <f t="shared" si="198"/>
        <v>396</v>
      </c>
      <c r="AP120" s="9">
        <f t="shared" si="198"/>
        <v>465</v>
      </c>
      <c r="AQ120" s="9">
        <f t="shared" si="198"/>
        <v>468</v>
      </c>
      <c r="AR120" s="9">
        <f t="shared" si="198"/>
        <v>477</v>
      </c>
      <c r="AS120" s="9">
        <f t="shared" si="198"/>
        <v>493</v>
      </c>
      <c r="AT120" s="9">
        <f t="shared" si="198"/>
        <v>572</v>
      </c>
      <c r="AU120" s="9">
        <f t="shared" si="198"/>
        <v>636</v>
      </c>
      <c r="AV120" s="9">
        <f t="shared" si="198"/>
        <v>669</v>
      </c>
      <c r="AW120" s="9">
        <f t="shared" ref="AW120:BB120" si="199">SUM(AW115:AW119)</f>
        <v>734</v>
      </c>
      <c r="AX120" s="9">
        <f t="shared" si="199"/>
        <v>769</v>
      </c>
      <c r="AY120" s="9">
        <f t="shared" si="199"/>
        <v>818</v>
      </c>
      <c r="AZ120" s="9">
        <f t="shared" si="199"/>
        <v>723</v>
      </c>
      <c r="BA120" s="9">
        <f t="shared" si="199"/>
        <v>716</v>
      </c>
      <c r="BB120" s="9">
        <f t="shared" si="199"/>
        <v>775</v>
      </c>
      <c r="BC120" s="9">
        <f t="shared" ref="BC120:BD120" si="200">SUM(BC115:BC119)</f>
        <v>771</v>
      </c>
      <c r="BD120" s="9">
        <f t="shared" si="200"/>
        <v>774</v>
      </c>
      <c r="BE120" s="9">
        <f t="shared" ref="BE120:BF120" si="201">SUM(BE115:BE119)</f>
        <v>855</v>
      </c>
      <c r="BF120" s="9">
        <f t="shared" si="201"/>
        <v>792</v>
      </c>
      <c r="BG120" s="9">
        <f t="shared" ref="BG120:BH120" si="202">SUM(BG115:BG119)</f>
        <v>751</v>
      </c>
      <c r="BH120" s="9">
        <f t="shared" si="202"/>
        <v>719</v>
      </c>
      <c r="BI120" s="9">
        <f t="shared" ref="BI120" si="203">SUM(BI115:BI119)</f>
        <v>724</v>
      </c>
      <c r="BJ120" s="6"/>
    </row>
    <row r="121" spans="1:62" ht="13.5" customHeight="1" x14ac:dyDescent="0.2">
      <c r="A121" s="5"/>
      <c r="B121" s="8" t="s">
        <v>74</v>
      </c>
      <c r="BJ121" s="6"/>
    </row>
    <row r="122" spans="1:62" ht="13.5" customHeight="1" x14ac:dyDescent="0.2">
      <c r="A122" s="5"/>
      <c r="B122" s="8"/>
      <c r="C122" s="1" t="s">
        <v>10</v>
      </c>
      <c r="BG122" s="1">
        <v>1</v>
      </c>
      <c r="BH122" s="1">
        <v>2</v>
      </c>
      <c r="BI122" s="1">
        <v>3</v>
      </c>
      <c r="BJ122" s="6"/>
    </row>
    <row r="123" spans="1:62" ht="13.5" customHeight="1" x14ac:dyDescent="0.2">
      <c r="A123" s="5"/>
      <c r="C123" s="1" t="s">
        <v>0</v>
      </c>
      <c r="W123" s="1">
        <v>291</v>
      </c>
      <c r="X123" s="1">
        <v>307</v>
      </c>
      <c r="Y123" s="1">
        <v>400</v>
      </c>
      <c r="Z123" s="1">
        <v>326</v>
      </c>
      <c r="AA123" s="1">
        <v>267</v>
      </c>
      <c r="AB123" s="1">
        <v>208</v>
      </c>
      <c r="AC123" s="1">
        <v>180</v>
      </c>
      <c r="AD123" s="1">
        <v>156</v>
      </c>
      <c r="AE123" s="1">
        <v>137</v>
      </c>
      <c r="AF123" s="1">
        <v>125</v>
      </c>
      <c r="AG123" s="1">
        <v>141</v>
      </c>
      <c r="AH123" s="1">
        <v>123</v>
      </c>
      <c r="AI123" s="1">
        <v>146</v>
      </c>
      <c r="AJ123" s="1">
        <v>140</v>
      </c>
      <c r="AK123" s="1">
        <v>148</v>
      </c>
      <c r="AL123" s="1">
        <v>162</v>
      </c>
      <c r="AM123" s="1">
        <v>123</v>
      </c>
      <c r="AN123" s="1">
        <v>147</v>
      </c>
      <c r="AO123" s="1">
        <v>180</v>
      </c>
      <c r="AP123" s="1">
        <v>189</v>
      </c>
      <c r="AQ123" s="1">
        <v>194</v>
      </c>
      <c r="AR123" s="1">
        <v>178</v>
      </c>
      <c r="AS123" s="1">
        <v>195</v>
      </c>
      <c r="AT123" s="1">
        <v>192</v>
      </c>
      <c r="AU123" s="1">
        <v>207</v>
      </c>
      <c r="AV123" s="1">
        <v>228</v>
      </c>
      <c r="AW123" s="1">
        <v>231</v>
      </c>
      <c r="AX123" s="1">
        <v>276</v>
      </c>
      <c r="AY123" s="1">
        <v>315</v>
      </c>
      <c r="AZ123" s="1">
        <v>307</v>
      </c>
      <c r="BA123" s="1">
        <v>303</v>
      </c>
      <c r="BB123" s="1">
        <v>321</v>
      </c>
      <c r="BC123" s="1">
        <v>320</v>
      </c>
      <c r="BD123" s="1">
        <v>359</v>
      </c>
      <c r="BE123" s="1">
        <v>373</v>
      </c>
      <c r="BF123" s="1">
        <v>326</v>
      </c>
      <c r="BG123" s="1">
        <v>307</v>
      </c>
      <c r="BH123" s="1">
        <v>313</v>
      </c>
      <c r="BI123" s="1">
        <v>343</v>
      </c>
      <c r="BJ123" s="6"/>
    </row>
    <row r="124" spans="1:62" ht="13.5" customHeight="1" x14ac:dyDescent="0.2">
      <c r="A124" s="5"/>
      <c r="C124" s="1" t="s">
        <v>9</v>
      </c>
      <c r="BD124" s="1">
        <v>0</v>
      </c>
      <c r="BE124" s="1">
        <v>13</v>
      </c>
      <c r="BF124" s="1">
        <v>2</v>
      </c>
      <c r="BG124" s="1">
        <v>5</v>
      </c>
      <c r="BH124" s="1">
        <v>37</v>
      </c>
      <c r="BI124" s="1">
        <v>62</v>
      </c>
      <c r="BJ124" s="6"/>
    </row>
    <row r="125" spans="1:62" ht="13.5" customHeight="1" x14ac:dyDescent="0.2">
      <c r="A125" s="5"/>
      <c r="C125" s="1" t="s">
        <v>5</v>
      </c>
      <c r="W125" s="1">
        <v>129</v>
      </c>
      <c r="X125" s="1">
        <v>173</v>
      </c>
      <c r="Y125" s="1">
        <v>172</v>
      </c>
      <c r="Z125" s="1">
        <v>178</v>
      </c>
      <c r="AA125" s="1">
        <v>205</v>
      </c>
      <c r="AB125" s="1">
        <v>180</v>
      </c>
      <c r="AC125" s="1">
        <v>184</v>
      </c>
      <c r="AD125" s="1">
        <v>186</v>
      </c>
      <c r="AE125" s="1">
        <v>171</v>
      </c>
      <c r="AF125" s="1">
        <v>190</v>
      </c>
      <c r="AG125" s="1">
        <v>195</v>
      </c>
      <c r="AH125" s="1">
        <v>198</v>
      </c>
      <c r="AI125" s="1">
        <v>206</v>
      </c>
      <c r="AJ125" s="1">
        <v>174</v>
      </c>
      <c r="AK125" s="1">
        <v>209</v>
      </c>
      <c r="AL125" s="1">
        <v>177</v>
      </c>
      <c r="AM125" s="1">
        <v>189</v>
      </c>
      <c r="AN125" s="1">
        <v>197</v>
      </c>
      <c r="AO125" s="1">
        <v>169</v>
      </c>
      <c r="AP125" s="1">
        <v>153</v>
      </c>
      <c r="AQ125" s="1">
        <v>177</v>
      </c>
      <c r="AR125" s="1">
        <v>189</v>
      </c>
      <c r="AS125" s="1">
        <v>201</v>
      </c>
      <c r="AT125" s="1">
        <v>210</v>
      </c>
      <c r="AU125" s="1">
        <v>223</v>
      </c>
      <c r="AV125" s="1">
        <v>209</v>
      </c>
      <c r="AW125" s="1">
        <v>220</v>
      </c>
      <c r="AX125" s="1">
        <v>252</v>
      </c>
      <c r="AY125" s="1">
        <v>239</v>
      </c>
      <c r="AZ125" s="1">
        <v>208</v>
      </c>
      <c r="BA125" s="1">
        <v>194</v>
      </c>
      <c r="BB125" s="1">
        <v>175</v>
      </c>
      <c r="BC125" s="1">
        <v>175</v>
      </c>
      <c r="BD125" s="1">
        <v>165</v>
      </c>
      <c r="BE125" s="1">
        <v>278</v>
      </c>
      <c r="BF125" s="1">
        <v>254</v>
      </c>
      <c r="BG125" s="1">
        <v>261</v>
      </c>
      <c r="BH125" s="1">
        <v>203</v>
      </c>
      <c r="BI125" s="1">
        <v>214</v>
      </c>
      <c r="BJ125" s="6"/>
    </row>
    <row r="126" spans="1:62" ht="13.5" customHeight="1" x14ac:dyDescent="0.2">
      <c r="A126" s="5"/>
      <c r="C126" s="1" t="s">
        <v>7</v>
      </c>
      <c r="AV126" s="1">
        <v>0</v>
      </c>
      <c r="AW126" s="1">
        <v>1</v>
      </c>
      <c r="AX126" s="1">
        <v>1</v>
      </c>
      <c r="AY126" s="1">
        <v>0</v>
      </c>
      <c r="AZ126" s="1">
        <v>2</v>
      </c>
      <c r="BA126" s="1">
        <v>2</v>
      </c>
      <c r="BB126" s="1">
        <v>1</v>
      </c>
      <c r="BC126" s="1">
        <v>1</v>
      </c>
      <c r="BD126" s="1">
        <v>0</v>
      </c>
      <c r="BE126" s="1">
        <v>2</v>
      </c>
      <c r="BF126" s="1">
        <v>3</v>
      </c>
      <c r="BG126" s="1">
        <v>0</v>
      </c>
      <c r="BH126" s="1">
        <v>0</v>
      </c>
      <c r="BI126" s="1">
        <v>0</v>
      </c>
      <c r="BJ126" s="6"/>
    </row>
    <row r="127" spans="1:62" ht="13.5" customHeight="1" x14ac:dyDescent="0.2">
      <c r="A127" s="5"/>
      <c r="W127" s="9">
        <f t="shared" ref="W127:AU127" si="204">SUM(W123:W125)</f>
        <v>420</v>
      </c>
      <c r="X127" s="9">
        <f t="shared" si="204"/>
        <v>480</v>
      </c>
      <c r="Y127" s="9">
        <f t="shared" si="204"/>
        <v>572</v>
      </c>
      <c r="Z127" s="9">
        <f t="shared" si="204"/>
        <v>504</v>
      </c>
      <c r="AA127" s="9">
        <f t="shared" si="204"/>
        <v>472</v>
      </c>
      <c r="AB127" s="9">
        <f t="shared" si="204"/>
        <v>388</v>
      </c>
      <c r="AC127" s="9">
        <f t="shared" si="204"/>
        <v>364</v>
      </c>
      <c r="AD127" s="9">
        <f t="shared" si="204"/>
        <v>342</v>
      </c>
      <c r="AE127" s="9">
        <f t="shared" si="204"/>
        <v>308</v>
      </c>
      <c r="AF127" s="9">
        <f t="shared" si="204"/>
        <v>315</v>
      </c>
      <c r="AG127" s="9">
        <f t="shared" si="204"/>
        <v>336</v>
      </c>
      <c r="AH127" s="9">
        <f t="shared" si="204"/>
        <v>321</v>
      </c>
      <c r="AI127" s="9">
        <f t="shared" si="204"/>
        <v>352</v>
      </c>
      <c r="AJ127" s="9">
        <f t="shared" si="204"/>
        <v>314</v>
      </c>
      <c r="AK127" s="9">
        <f t="shared" si="204"/>
        <v>357</v>
      </c>
      <c r="AL127" s="9">
        <f t="shared" si="204"/>
        <v>339</v>
      </c>
      <c r="AM127" s="9">
        <f t="shared" si="204"/>
        <v>312</v>
      </c>
      <c r="AN127" s="9">
        <f t="shared" si="204"/>
        <v>344</v>
      </c>
      <c r="AO127" s="9">
        <f t="shared" si="204"/>
        <v>349</v>
      </c>
      <c r="AP127" s="9">
        <f t="shared" si="204"/>
        <v>342</v>
      </c>
      <c r="AQ127" s="9">
        <f t="shared" si="204"/>
        <v>371</v>
      </c>
      <c r="AR127" s="9">
        <f t="shared" si="204"/>
        <v>367</v>
      </c>
      <c r="AS127" s="9">
        <f t="shared" si="204"/>
        <v>396</v>
      </c>
      <c r="AT127" s="9">
        <f t="shared" si="204"/>
        <v>402</v>
      </c>
      <c r="AU127" s="9">
        <f t="shared" si="204"/>
        <v>430</v>
      </c>
      <c r="AV127" s="9">
        <f t="shared" ref="AV127:BE127" si="205">SUM(AV123:AV126)</f>
        <v>437</v>
      </c>
      <c r="AW127" s="9">
        <f t="shared" si="205"/>
        <v>452</v>
      </c>
      <c r="AX127" s="9">
        <f t="shared" si="205"/>
        <v>529</v>
      </c>
      <c r="AY127" s="9">
        <f t="shared" si="205"/>
        <v>554</v>
      </c>
      <c r="AZ127" s="9">
        <f t="shared" si="205"/>
        <v>517</v>
      </c>
      <c r="BA127" s="9">
        <f t="shared" si="205"/>
        <v>499</v>
      </c>
      <c r="BB127" s="9">
        <f t="shared" si="205"/>
        <v>497</v>
      </c>
      <c r="BC127" s="9">
        <f t="shared" si="205"/>
        <v>496</v>
      </c>
      <c r="BD127" s="9">
        <f t="shared" si="205"/>
        <v>524</v>
      </c>
      <c r="BE127" s="9">
        <f t="shared" si="205"/>
        <v>666</v>
      </c>
      <c r="BF127" s="9">
        <f t="shared" ref="BF127" si="206">SUM(BF123:BF126)</f>
        <v>585</v>
      </c>
      <c r="BG127" s="9">
        <f>SUM(BG122:BG126)</f>
        <v>574</v>
      </c>
      <c r="BH127" s="9">
        <f>SUM(BH122:BH126)</f>
        <v>555</v>
      </c>
      <c r="BI127" s="9">
        <f>SUM(BI122:BI126)</f>
        <v>622</v>
      </c>
      <c r="BJ127" s="6"/>
    </row>
    <row r="128" spans="1:62" ht="13.5" customHeight="1" x14ac:dyDescent="0.2">
      <c r="A128" s="5"/>
      <c r="B128" s="8" t="s">
        <v>73</v>
      </c>
      <c r="BJ128" s="6"/>
    </row>
    <row r="129" spans="1:62" ht="13.5" customHeight="1" x14ac:dyDescent="0.2">
      <c r="A129" s="5"/>
      <c r="C129" s="1" t="s">
        <v>0</v>
      </c>
      <c r="W129" s="1">
        <v>12</v>
      </c>
      <c r="X129" s="1">
        <v>13</v>
      </c>
      <c r="Y129" s="1">
        <v>19</v>
      </c>
      <c r="Z129" s="1">
        <v>20</v>
      </c>
      <c r="AA129" s="1">
        <v>14</v>
      </c>
      <c r="AB129" s="1">
        <v>25</v>
      </c>
      <c r="AC129" s="1">
        <v>14</v>
      </c>
      <c r="AD129" s="1">
        <v>30</v>
      </c>
      <c r="AE129" s="1">
        <v>30</v>
      </c>
      <c r="AF129" s="1">
        <v>23</v>
      </c>
      <c r="AG129" s="1">
        <v>30</v>
      </c>
      <c r="AH129" s="1">
        <v>28</v>
      </c>
      <c r="AI129" s="1">
        <v>25</v>
      </c>
      <c r="AJ129" s="1">
        <v>17</v>
      </c>
      <c r="AK129" s="1">
        <v>23</v>
      </c>
      <c r="AL129" s="1">
        <v>21</v>
      </c>
      <c r="AM129" s="1">
        <v>20</v>
      </c>
      <c r="AN129" s="1">
        <v>21</v>
      </c>
      <c r="AO129" s="1">
        <v>24</v>
      </c>
      <c r="AP129" s="1">
        <v>31</v>
      </c>
      <c r="AQ129" s="1">
        <v>49</v>
      </c>
      <c r="AR129" s="1">
        <v>22</v>
      </c>
      <c r="AS129" s="1">
        <v>26</v>
      </c>
      <c r="AT129" s="1">
        <v>28</v>
      </c>
      <c r="AU129" s="1">
        <v>33</v>
      </c>
      <c r="AV129" s="1">
        <v>21</v>
      </c>
      <c r="AW129" s="1">
        <v>25</v>
      </c>
      <c r="AX129" s="1">
        <v>26</v>
      </c>
      <c r="AY129" s="1">
        <v>21</v>
      </c>
      <c r="AZ129" s="1">
        <v>25</v>
      </c>
      <c r="BA129" s="1">
        <v>26</v>
      </c>
      <c r="BB129" s="1">
        <v>22</v>
      </c>
      <c r="BC129" s="1">
        <v>39</v>
      </c>
      <c r="BD129" s="1">
        <v>28</v>
      </c>
      <c r="BE129" s="1">
        <v>17</v>
      </c>
      <c r="BF129" s="1">
        <v>25</v>
      </c>
      <c r="BG129" s="1">
        <v>25</v>
      </c>
      <c r="BH129" s="1">
        <v>21</v>
      </c>
      <c r="BI129" s="1">
        <v>16</v>
      </c>
      <c r="BJ129" s="6"/>
    </row>
    <row r="130" spans="1:62" ht="13.5" customHeight="1" x14ac:dyDescent="0.2">
      <c r="A130" s="5"/>
      <c r="C130" s="1" t="s">
        <v>5</v>
      </c>
      <c r="W130" s="1">
        <v>14</v>
      </c>
      <c r="X130" s="1">
        <v>11</v>
      </c>
      <c r="Y130" s="1">
        <v>9</v>
      </c>
      <c r="Z130" s="1">
        <v>15</v>
      </c>
      <c r="AA130" s="1">
        <v>13</v>
      </c>
      <c r="AB130" s="1">
        <v>9</v>
      </c>
      <c r="AC130" s="1">
        <v>14</v>
      </c>
      <c r="AD130" s="1">
        <v>12</v>
      </c>
      <c r="AE130" s="1">
        <v>10</v>
      </c>
      <c r="AF130" s="1">
        <v>12</v>
      </c>
      <c r="AG130" s="1">
        <v>10</v>
      </c>
      <c r="AH130" s="1">
        <v>12</v>
      </c>
      <c r="AI130" s="1">
        <v>12</v>
      </c>
      <c r="AJ130" s="1">
        <v>11</v>
      </c>
      <c r="AK130" s="1">
        <v>11</v>
      </c>
      <c r="AL130" s="1">
        <v>13</v>
      </c>
      <c r="AM130" s="1">
        <v>6</v>
      </c>
      <c r="AN130" s="1">
        <v>9</v>
      </c>
      <c r="AO130" s="1">
        <v>7</v>
      </c>
      <c r="AP130" s="1">
        <v>7</v>
      </c>
      <c r="AQ130" s="1">
        <v>4</v>
      </c>
      <c r="AR130" s="1">
        <v>9</v>
      </c>
      <c r="AS130" s="1">
        <v>8</v>
      </c>
      <c r="AT130" s="1">
        <v>4</v>
      </c>
      <c r="AU130" s="1">
        <v>1</v>
      </c>
      <c r="AV130" s="1">
        <v>4</v>
      </c>
      <c r="AW130" s="1">
        <v>12</v>
      </c>
      <c r="AX130" s="1">
        <v>10</v>
      </c>
      <c r="AY130" s="1">
        <v>11</v>
      </c>
      <c r="AZ130" s="1">
        <v>8</v>
      </c>
      <c r="BA130" s="1">
        <v>6</v>
      </c>
      <c r="BB130" s="1">
        <v>7</v>
      </c>
      <c r="BC130" s="1">
        <v>10</v>
      </c>
      <c r="BD130" s="1">
        <v>1</v>
      </c>
      <c r="BE130" s="1">
        <v>12</v>
      </c>
      <c r="BF130" s="1">
        <v>6</v>
      </c>
      <c r="BG130" s="1">
        <v>13</v>
      </c>
      <c r="BH130" s="1">
        <v>3</v>
      </c>
      <c r="BI130" s="1">
        <v>6</v>
      </c>
      <c r="BJ130" s="6"/>
    </row>
    <row r="131" spans="1:62" ht="13.5" customHeight="1" x14ac:dyDescent="0.2">
      <c r="A131" s="5"/>
      <c r="W131" s="9">
        <f t="shared" ref="W131:AA131" si="207">SUM(W129:W130)</f>
        <v>26</v>
      </c>
      <c r="X131" s="9">
        <f t="shared" si="207"/>
        <v>24</v>
      </c>
      <c r="Y131" s="9">
        <f t="shared" si="207"/>
        <v>28</v>
      </c>
      <c r="Z131" s="9">
        <f t="shared" si="207"/>
        <v>35</v>
      </c>
      <c r="AA131" s="9">
        <f t="shared" si="207"/>
        <v>27</v>
      </c>
      <c r="AB131" s="9">
        <f t="shared" ref="AB131:AD131" si="208">SUM(AB129:AB130)</f>
        <v>34</v>
      </c>
      <c r="AC131" s="9">
        <f t="shared" si="208"/>
        <v>28</v>
      </c>
      <c r="AD131" s="9">
        <f t="shared" si="208"/>
        <v>42</v>
      </c>
      <c r="AE131" s="9">
        <f t="shared" ref="AE131:AG131" si="209">SUM(AE129:AE130)</f>
        <v>40</v>
      </c>
      <c r="AF131" s="9">
        <f t="shared" si="209"/>
        <v>35</v>
      </c>
      <c r="AG131" s="9">
        <f t="shared" si="209"/>
        <v>40</v>
      </c>
      <c r="AH131" s="9">
        <f t="shared" ref="AH131:AJ131" si="210">SUM(AH129:AH130)</f>
        <v>40</v>
      </c>
      <c r="AI131" s="9">
        <f t="shared" si="210"/>
        <v>37</v>
      </c>
      <c r="AJ131" s="9">
        <f t="shared" si="210"/>
        <v>28</v>
      </c>
      <c r="AK131" s="9">
        <f t="shared" ref="AK131:AV131" si="211">SUM(AK129:AK130)</f>
        <v>34</v>
      </c>
      <c r="AL131" s="9">
        <f t="shared" si="211"/>
        <v>34</v>
      </c>
      <c r="AM131" s="9">
        <f t="shared" si="211"/>
        <v>26</v>
      </c>
      <c r="AN131" s="9">
        <f t="shared" si="211"/>
        <v>30</v>
      </c>
      <c r="AO131" s="9">
        <f t="shared" si="211"/>
        <v>31</v>
      </c>
      <c r="AP131" s="9">
        <f t="shared" si="211"/>
        <v>38</v>
      </c>
      <c r="AQ131" s="9">
        <f t="shared" si="211"/>
        <v>53</v>
      </c>
      <c r="AR131" s="9">
        <f t="shared" si="211"/>
        <v>31</v>
      </c>
      <c r="AS131" s="9">
        <f t="shared" si="211"/>
        <v>34</v>
      </c>
      <c r="AT131" s="9">
        <f t="shared" si="211"/>
        <v>32</v>
      </c>
      <c r="AU131" s="9">
        <f t="shared" si="211"/>
        <v>34</v>
      </c>
      <c r="AV131" s="9">
        <f t="shared" si="211"/>
        <v>25</v>
      </c>
      <c r="AW131" s="9">
        <f t="shared" ref="AW131:BB131" si="212">SUM(AW129:AW130)</f>
        <v>37</v>
      </c>
      <c r="AX131" s="9">
        <f t="shared" si="212"/>
        <v>36</v>
      </c>
      <c r="AY131" s="9">
        <f t="shared" si="212"/>
        <v>32</v>
      </c>
      <c r="AZ131" s="9">
        <f t="shared" si="212"/>
        <v>33</v>
      </c>
      <c r="BA131" s="9">
        <f t="shared" si="212"/>
        <v>32</v>
      </c>
      <c r="BB131" s="9">
        <f t="shared" si="212"/>
        <v>29</v>
      </c>
      <c r="BC131" s="9">
        <f t="shared" ref="BC131:BD131" si="213">SUM(BC129:BC130)</f>
        <v>49</v>
      </c>
      <c r="BD131" s="9">
        <f t="shared" si="213"/>
        <v>29</v>
      </c>
      <c r="BE131" s="9">
        <f t="shared" ref="BE131:BF131" si="214">SUM(BE129:BE130)</f>
        <v>29</v>
      </c>
      <c r="BF131" s="9">
        <f t="shared" si="214"/>
        <v>31</v>
      </c>
      <c r="BG131" s="9">
        <f t="shared" ref="BG131:BH131" si="215">SUM(BG129:BG130)</f>
        <v>38</v>
      </c>
      <c r="BH131" s="9">
        <f t="shared" si="215"/>
        <v>24</v>
      </c>
      <c r="BI131" s="9">
        <f t="shared" ref="BI131" si="216">SUM(BI129:BI130)</f>
        <v>22</v>
      </c>
      <c r="BJ131" s="6"/>
    </row>
    <row r="132" spans="1:62" ht="13.5" customHeight="1" x14ac:dyDescent="0.2">
      <c r="A132" s="5"/>
      <c r="BJ132" s="6"/>
    </row>
    <row r="133" spans="1:62" ht="13.5" customHeight="1" x14ac:dyDescent="0.2">
      <c r="A133" s="5"/>
      <c r="B133" s="15" t="s">
        <v>29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6"/>
    </row>
    <row r="134" spans="1:62" ht="13.5" customHeight="1" x14ac:dyDescent="0.2">
      <c r="A134" s="5"/>
      <c r="B134" s="8" t="s">
        <v>72</v>
      </c>
      <c r="BJ134" s="6"/>
    </row>
    <row r="135" spans="1:62" ht="13.5" customHeight="1" x14ac:dyDescent="0.2">
      <c r="A135" s="5"/>
      <c r="B135" s="8"/>
      <c r="C135" s="1" t="s">
        <v>10</v>
      </c>
      <c r="AY135" s="1">
        <f>AY102</f>
        <v>7</v>
      </c>
      <c r="AZ135" s="1">
        <f>AZ102</f>
        <v>6</v>
      </c>
      <c r="BA135" s="1">
        <f t="shared" ref="BA135:BD135" si="217">BA72+BA102</f>
        <v>11</v>
      </c>
      <c r="BB135" s="1">
        <f t="shared" si="217"/>
        <v>24</v>
      </c>
      <c r="BC135" s="1">
        <f t="shared" si="217"/>
        <v>29</v>
      </c>
      <c r="BD135" s="1">
        <f t="shared" si="217"/>
        <v>24</v>
      </c>
      <c r="BE135" s="1">
        <f>BE72+BE102+BE108</f>
        <v>24</v>
      </c>
      <c r="BF135" s="1">
        <f>BF72+BF102+BF108</f>
        <v>14</v>
      </c>
      <c r="BG135" s="1">
        <f>BG102+BG108+BG122</f>
        <v>15</v>
      </c>
      <c r="BH135" s="1">
        <f>BH102+BH108+BH122</f>
        <v>12</v>
      </c>
      <c r="BI135" s="1">
        <f>BI102+BI108+BI122</f>
        <v>27</v>
      </c>
      <c r="BJ135" s="6"/>
    </row>
    <row r="136" spans="1:62" ht="13.5" customHeight="1" x14ac:dyDescent="0.2">
      <c r="A136" s="5"/>
      <c r="C136" s="1" t="s">
        <v>0</v>
      </c>
      <c r="D136" s="1">
        <v>617</v>
      </c>
      <c r="E136" s="1">
        <v>728</v>
      </c>
      <c r="F136" s="1">
        <v>872</v>
      </c>
      <c r="G136" s="1">
        <v>927</v>
      </c>
      <c r="H136" s="1">
        <v>1074</v>
      </c>
      <c r="I136" s="1">
        <v>1064</v>
      </c>
      <c r="J136" s="1">
        <v>1098</v>
      </c>
      <c r="K136" s="1">
        <v>1171</v>
      </c>
      <c r="L136" s="1">
        <v>1156</v>
      </c>
      <c r="M136" s="1">
        <v>1103</v>
      </c>
      <c r="N136" s="1">
        <v>1003</v>
      </c>
      <c r="O136" s="1">
        <v>976</v>
      </c>
      <c r="P136" s="1">
        <v>881</v>
      </c>
      <c r="Q136" s="1">
        <v>853</v>
      </c>
      <c r="R136" s="1">
        <v>951</v>
      </c>
      <c r="S136" s="1">
        <v>923</v>
      </c>
      <c r="T136" s="1">
        <v>927</v>
      </c>
      <c r="U136" s="1">
        <v>872</v>
      </c>
      <c r="V136" s="1">
        <v>988</v>
      </c>
      <c r="W136" s="1">
        <f t="shared" ref="W136:AJ136" si="218">W17+W21+W25+W30+W43+W52+W57+W62+W67+W73+W79+W83+W88+W94+W103+W109+W115+W123+W129</f>
        <v>1033</v>
      </c>
      <c r="X136" s="1">
        <f t="shared" si="218"/>
        <v>1101</v>
      </c>
      <c r="Y136" s="1">
        <f t="shared" si="218"/>
        <v>1169</v>
      </c>
      <c r="Z136" s="1">
        <f t="shared" si="218"/>
        <v>1155</v>
      </c>
      <c r="AA136" s="1">
        <f t="shared" si="218"/>
        <v>1104</v>
      </c>
      <c r="AB136" s="1">
        <f t="shared" si="218"/>
        <v>1091</v>
      </c>
      <c r="AC136" s="1">
        <f t="shared" si="218"/>
        <v>1191</v>
      </c>
      <c r="AD136" s="1">
        <f t="shared" si="218"/>
        <v>1007</v>
      </c>
      <c r="AE136" s="1">
        <f t="shared" si="218"/>
        <v>1033</v>
      </c>
      <c r="AF136" s="1">
        <f t="shared" si="218"/>
        <v>973</v>
      </c>
      <c r="AG136" s="1">
        <f t="shared" si="218"/>
        <v>1024</v>
      </c>
      <c r="AH136" s="1">
        <f t="shared" si="218"/>
        <v>1001</v>
      </c>
      <c r="AI136" s="1">
        <f t="shared" si="218"/>
        <v>1138</v>
      </c>
      <c r="AJ136" s="1">
        <f t="shared" si="218"/>
        <v>1047</v>
      </c>
      <c r="AK136" s="1">
        <f>AK11+AK17+AK21+AK25+AK30+AK43+AK52+AK57+AK62+AK67+AK73+AK79+AK83+AK88+AK94+AK103+AK109+AK115+AK123+AK129</f>
        <v>1081</v>
      </c>
      <c r="AL136" s="1">
        <f t="shared" ref="AL136:AS136" si="219">AL11+AL15+AL17+AL21+AL25+AL30+AL37+AL43+AL52+AL57+AL62+AL67+AL73+AL79+AL83+AL88+AL94+AL103+AL109+AL115+AL123+AL129</f>
        <v>1221</v>
      </c>
      <c r="AM136" s="1">
        <f t="shared" si="219"/>
        <v>1135</v>
      </c>
      <c r="AN136" s="1">
        <f t="shared" si="219"/>
        <v>1316</v>
      </c>
      <c r="AO136" s="1">
        <f t="shared" si="219"/>
        <v>1393</v>
      </c>
      <c r="AP136" s="1">
        <f t="shared" si="219"/>
        <v>1425</v>
      </c>
      <c r="AQ136" s="1">
        <f t="shared" si="219"/>
        <v>1428</v>
      </c>
      <c r="AR136" s="1">
        <f t="shared" si="219"/>
        <v>1289</v>
      </c>
      <c r="AS136" s="1">
        <f t="shared" si="219"/>
        <v>1496</v>
      </c>
      <c r="AT136" s="1">
        <f>AT11+AT15+AT17+AT21+AT25+AT30+AT37+AT43+AT47+AT52+AT57+AT62+AT67+AT73+AT79+AT83+AT88+AT94+AT103+AT109+AT115+AT123+AT129</f>
        <v>1633</v>
      </c>
      <c r="AU136" s="1">
        <f>AU11+AU15+AU17+AU21+AU25+AU30+AU37+AU43+AU47+AU52+AU57+AU62+AU67+AU73+AU79+AU83+AU88+AU94+AU103+AU109+AU115+AU123+AU129</f>
        <v>1523</v>
      </c>
      <c r="AV136" s="1">
        <f>AV11+AV15+AV17+AV21+AV25+AV30+AV37+AV43+AV47+AV52+AV57+AV62+AV67+AV73+AV79+AV83+AV88+AV94+AV103+AV109+AV115+AV123+AV129</f>
        <v>1749</v>
      </c>
      <c r="AW136" s="1">
        <f>AW11+AW15+AW17+AW21+AW25+AW30+AW37+AW43+AW47+AW52+AW57+AW62+AW67+AW73+AW79+AW83+AW88+AW94+AW103+AW109+AW115+AW123+AW129</f>
        <v>1759</v>
      </c>
      <c r="AX136" s="1">
        <f>AX11+AX15+AX21+AX25+AX30+AX37+AX43+AX47+AX52+AX57+AX62+AX67+AX73+AX79+AX83+AX88+AX94+AX103+AX109+AX115+AX123+AX129</f>
        <v>1803</v>
      </c>
      <c r="AY136" s="1">
        <f>AY11+AY15+AY21+AY25+AY30+AY37+AY43+AY47+AY52+AY57+AY62+AY67+AY73+AY79+AY83+AY88+AY94+AY103+AY109+AY115+AY123+AY129</f>
        <v>1812</v>
      </c>
      <c r="AZ136" s="1">
        <f>AZ11+AZ15+AZ21+AZ25+AZ30+AZ37+AZ43+AZ47+AZ52+AZ57+AZ62+AZ67+AZ73+AZ79+AZ83+AZ88+AZ94+AZ103+AZ109+AZ115+AZ123+AZ129</f>
        <v>1741</v>
      </c>
      <c r="BA136" s="1">
        <f>BA11+BA15+BA21+BA25+BA30+BA37+BA43+BA47+BA52+BA57+BA62+BA67+BA79+BA83+BA88+BA94+BA103+BA109+BA115+BA123+BA129</f>
        <v>1824</v>
      </c>
      <c r="BB136" s="1">
        <f>BB11+BB15+BB21+BB25+BB30+BB37+BB43+BB52+BB57+BB62+BB67+BB79+BB83+BB88+BB94+BB103+BB109+BB115+BB123+BB129</f>
        <v>1753</v>
      </c>
      <c r="BC136" s="1">
        <f>BC11+BC15+BC21+BC25+BC30+BC37+BC43+BC52+BC57+BC62+BC67+BC79+BC83+BC88+BC94+BC103+BC109+BC115+BC123+BC129</f>
        <v>1778</v>
      </c>
      <c r="BD136" s="1">
        <f>BD11+BD15+BD21+BD25+BD30+BD37+BD43+BD52+BD57+BD62+BD67+BD79+BD83+BD88+BD94+BD103+BD109+BD115+BD123+BD129</f>
        <v>1903</v>
      </c>
      <c r="BE136" s="1">
        <f>BE11+BE15+BE21+BE25+BE30+BE37+BE43+BE47+BE52+BE57+BE62+BE67+BE73+BE79+BE83+BE88+BE94+BE103+BE109+BE115+BE123+BE129</f>
        <v>1808</v>
      </c>
      <c r="BF136" s="1">
        <f>BF11+BF15+BF21+BF25+BF30+BF37+BF43+BF52+BF57+BF62+BF67+BF73+BF79+BF83+BF88+BF103+BF109+BF115+BF123+BF129</f>
        <v>1623</v>
      </c>
      <c r="BG136" s="1">
        <f>BG11+BG15+BG21+BG25+BG30+BG37+BG43+BG52+BG57+BG62+BG67+BG73+BG79+BG83+BG88+BG103+BG109+BG115+BG123+BG129</f>
        <v>1634</v>
      </c>
      <c r="BH136" s="1">
        <f>BH11+BH15+BH21+BH25+BH30+BH37+BH43+BH52+BH57+BH62+BH67+BH73+BH79+BH83+BH88+BH103+BH109+BH115+BH123+BH129</f>
        <v>1596</v>
      </c>
      <c r="BI136" s="1">
        <f>BI11+BI15+BI21+BI25+BI30+BI37+BI43+BI52+BI57+BI62+BI67+BI73+BI79+BI83+BI88+BI103+BI109+BI115+BI123+BI129</f>
        <v>1655</v>
      </c>
      <c r="BJ136" s="6"/>
    </row>
    <row r="137" spans="1:62" ht="13.5" customHeight="1" x14ac:dyDescent="0.2">
      <c r="A137" s="5"/>
      <c r="C137" s="1" t="s">
        <v>9</v>
      </c>
      <c r="J137" s="1">
        <v>21</v>
      </c>
      <c r="K137" s="1">
        <v>19</v>
      </c>
      <c r="L137" s="1">
        <v>29</v>
      </c>
      <c r="M137" s="1">
        <v>22</v>
      </c>
      <c r="N137" s="1">
        <v>29</v>
      </c>
      <c r="O137" s="1">
        <v>27</v>
      </c>
      <c r="P137" s="1">
        <v>29</v>
      </c>
      <c r="Q137" s="1">
        <v>15</v>
      </c>
      <c r="R137" s="1">
        <v>23</v>
      </c>
      <c r="S137" s="1">
        <v>16</v>
      </c>
      <c r="T137" s="1">
        <v>18</v>
      </c>
      <c r="U137" s="1">
        <v>17</v>
      </c>
      <c r="V137" s="1">
        <v>14</v>
      </c>
      <c r="W137" s="1">
        <f t="shared" ref="W137:AL137" si="220">W116</f>
        <v>14</v>
      </c>
      <c r="X137" s="1">
        <f t="shared" si="220"/>
        <v>18</v>
      </c>
      <c r="Y137" s="1">
        <f t="shared" si="220"/>
        <v>20</v>
      </c>
      <c r="Z137" s="1">
        <f t="shared" si="220"/>
        <v>21</v>
      </c>
      <c r="AA137" s="1">
        <f t="shared" si="220"/>
        <v>20</v>
      </c>
      <c r="AB137" s="1">
        <f t="shared" si="220"/>
        <v>16</v>
      </c>
      <c r="AC137" s="1">
        <f t="shared" si="220"/>
        <v>18</v>
      </c>
      <c r="AD137" s="1">
        <f t="shared" si="220"/>
        <v>26</v>
      </c>
      <c r="AE137" s="1">
        <f t="shared" si="220"/>
        <v>25</v>
      </c>
      <c r="AF137" s="1">
        <f t="shared" si="220"/>
        <v>21</v>
      </c>
      <c r="AG137" s="1">
        <f t="shared" si="220"/>
        <v>5</v>
      </c>
      <c r="AH137" s="1">
        <f t="shared" si="220"/>
        <v>21</v>
      </c>
      <c r="AI137" s="1">
        <f t="shared" si="220"/>
        <v>23</v>
      </c>
      <c r="AJ137" s="1">
        <f t="shared" si="220"/>
        <v>18</v>
      </c>
      <c r="AK137" s="1">
        <f t="shared" si="220"/>
        <v>19</v>
      </c>
      <c r="AL137" s="1">
        <f t="shared" si="220"/>
        <v>8</v>
      </c>
      <c r="AM137" s="1">
        <f>AM12+AM110+AM116</f>
        <v>22</v>
      </c>
      <c r="AN137" s="1">
        <f>AN12+AN110+AN116</f>
        <v>9</v>
      </c>
      <c r="AO137" s="1">
        <f>AO12+AO110+AO116</f>
        <v>19</v>
      </c>
      <c r="AP137" s="1">
        <f>AP12+AP74+AP110+AP116</f>
        <v>23</v>
      </c>
      <c r="AQ137" s="1">
        <f>AQ12+AQ74+AQ110+AQ116</f>
        <v>19</v>
      </c>
      <c r="AR137" s="1">
        <f>AR12+AR74+AR110+AR116</f>
        <v>24</v>
      </c>
      <c r="AS137" s="1">
        <f>AS12+AS63+AS74+AS110+AS116</f>
        <v>20</v>
      </c>
      <c r="AT137" s="1">
        <f>AT12+AT63+AT74+AT110+AT116</f>
        <v>18</v>
      </c>
      <c r="AU137" s="1">
        <f>AU12+AU31+AU63+AU74+AU110+AU116</f>
        <v>24</v>
      </c>
      <c r="AV137" s="1">
        <f>AV12+AV31+AV63+AV74+AV80+AV89+AV110+AV116</f>
        <v>29</v>
      </c>
      <c r="AW137" s="1">
        <f>AW12+AW31+AW38+AW53+AW63+AW74+AW80+AW89+AW98+AW110+AW116</f>
        <v>33</v>
      </c>
      <c r="AX137" s="1">
        <f>AX12+AX18+AX31+AX38+AX53+AX63+AX74+AX80+AX89+AX98+AX110+AX116</f>
        <v>33</v>
      </c>
      <c r="AY137" s="1">
        <f>AY12+AY18+AY31+AY38+AY53+AY63+AY74+AY80+AY89+AY98+AY104+AY110+AY116</f>
        <v>50</v>
      </c>
      <c r="AZ137" s="1">
        <f>AZ12+AZ18+AZ31+AZ38+AZ53+AZ63+AZ74+AZ80+AZ89+AZ98+AZ104+AZ110+AZ116</f>
        <v>71</v>
      </c>
      <c r="BA137" s="1">
        <f>BA12+BA18+BA31+BA38+BA53+BA63+BA74+BA80+BA89+BA98+BA104+BA110+BA116</f>
        <v>48</v>
      </c>
      <c r="BB137" s="1">
        <f>BB18+BB31+BB38+BB63+BB74+BB80+BB89+BB98+BB104+BB110+BB116</f>
        <v>54</v>
      </c>
      <c r="BC137" s="1">
        <f>BC18+BC31+BC38+BC63+BC74+BC80+BC89+BC98+BC104+BC110+BC116</f>
        <v>64</v>
      </c>
      <c r="BD137" s="1">
        <f>BD18+BD31+BD38+BD63+BD74+BD80+BD89+BD98+BD104+BD110+BD116+BD124</f>
        <v>53</v>
      </c>
      <c r="BE137" s="1">
        <f>BE18+BE31+BE63+BE74+BE80+BE89+BE98+BE104+BE110+BE116+BE124</f>
        <v>72</v>
      </c>
      <c r="BF137" s="1">
        <f>BF18+BF31+BF74+BF98+BF104+BF110+BF116+BF124</f>
        <v>100</v>
      </c>
      <c r="BG137" s="1">
        <f>BG18+BG31+BG74+BG98+BG104+BG110+BG116+BG124</f>
        <v>87</v>
      </c>
      <c r="BH137" s="1">
        <f>BH18+BH31+BH74+BH98+BH104+BH110+BH116+BH124</f>
        <v>104</v>
      </c>
      <c r="BI137" s="1">
        <f>BI18+BI31+BI74+BI98+BI104+BI110+BI116+BI124</f>
        <v>138</v>
      </c>
      <c r="BJ137" s="6"/>
    </row>
    <row r="138" spans="1:62" ht="13.5" customHeight="1" x14ac:dyDescent="0.2">
      <c r="A138" s="5"/>
      <c r="C138" s="1" t="s">
        <v>5</v>
      </c>
      <c r="D138" s="1">
        <v>356</v>
      </c>
      <c r="E138" s="1">
        <v>460</v>
      </c>
      <c r="F138" s="1">
        <v>529</v>
      </c>
      <c r="G138" s="1">
        <v>627</v>
      </c>
      <c r="H138" s="1">
        <v>642</v>
      </c>
      <c r="I138" s="1">
        <v>630</v>
      </c>
      <c r="J138" s="1">
        <v>582</v>
      </c>
      <c r="K138" s="1">
        <v>653</v>
      </c>
      <c r="L138" s="1">
        <v>620</v>
      </c>
      <c r="M138" s="1">
        <v>675</v>
      </c>
      <c r="N138" s="1">
        <v>589</v>
      </c>
      <c r="O138" s="1">
        <v>588</v>
      </c>
      <c r="P138" s="1">
        <v>516</v>
      </c>
      <c r="Q138" s="1">
        <v>554</v>
      </c>
      <c r="R138" s="1">
        <v>590</v>
      </c>
      <c r="S138" s="1">
        <v>555</v>
      </c>
      <c r="T138" s="1">
        <v>518</v>
      </c>
      <c r="U138" s="1">
        <v>511</v>
      </c>
      <c r="V138" s="1">
        <v>555</v>
      </c>
      <c r="W138" s="1">
        <f t="shared" ref="W138:AI138" si="221">W22+W26+W32+W44+W48+W54+W64+W68+W84+W90+W95+W99+W105+W111+W117+W125+W130</f>
        <v>503</v>
      </c>
      <c r="X138" s="1">
        <f t="shared" si="221"/>
        <v>617</v>
      </c>
      <c r="Y138" s="1">
        <f t="shared" si="221"/>
        <v>596</v>
      </c>
      <c r="Z138" s="1">
        <f t="shared" si="221"/>
        <v>658</v>
      </c>
      <c r="AA138" s="1">
        <f t="shared" si="221"/>
        <v>648</v>
      </c>
      <c r="AB138" s="1">
        <f t="shared" si="221"/>
        <v>666</v>
      </c>
      <c r="AC138" s="1">
        <f t="shared" si="221"/>
        <v>673</v>
      </c>
      <c r="AD138" s="1">
        <f t="shared" si="221"/>
        <v>698</v>
      </c>
      <c r="AE138" s="1">
        <f t="shared" si="221"/>
        <v>595</v>
      </c>
      <c r="AF138" s="1">
        <f t="shared" si="221"/>
        <v>714</v>
      </c>
      <c r="AG138" s="1">
        <f t="shared" si="221"/>
        <v>728</v>
      </c>
      <c r="AH138" s="1">
        <f t="shared" si="221"/>
        <v>738</v>
      </c>
      <c r="AI138" s="1">
        <f t="shared" si="221"/>
        <v>719</v>
      </c>
      <c r="AJ138" s="1">
        <f>AJ22+AJ26+AJ32+AJ44+AJ48+AJ54+AJ58+AJ64+AJ68+AJ84+AJ90+AJ95+AJ99+AJ105+AJ111+AJ117+AJ125+AJ130</f>
        <v>674</v>
      </c>
      <c r="AK138" s="1">
        <f>AK22+AK26+AK32+AK44+AK48+AK54+AK58+AK64+AK68+AK84+AK90+AK95+AK99+AK105+AK111+AK117+AK125+AK130</f>
        <v>712</v>
      </c>
      <c r="AL138" s="1">
        <f t="shared" ref="AL138:BD138" si="222">AL22+AL26+AL32+AL39+AL44+AL48+AL54+AL58+AL64+AL68+AL84+AL90+AL95+AL99+AL105+AL111+AL117+AL125+AL130</f>
        <v>741</v>
      </c>
      <c r="AM138" s="1">
        <f t="shared" si="222"/>
        <v>877</v>
      </c>
      <c r="AN138" s="1">
        <f t="shared" si="222"/>
        <v>795</v>
      </c>
      <c r="AO138" s="1">
        <f t="shared" si="222"/>
        <v>794</v>
      </c>
      <c r="AP138" s="1">
        <f t="shared" si="222"/>
        <v>791</v>
      </c>
      <c r="AQ138" s="1">
        <f t="shared" si="222"/>
        <v>769</v>
      </c>
      <c r="AR138" s="1">
        <f t="shared" si="222"/>
        <v>852</v>
      </c>
      <c r="AS138" s="1">
        <f t="shared" si="222"/>
        <v>917</v>
      </c>
      <c r="AT138" s="1">
        <f t="shared" si="222"/>
        <v>911</v>
      </c>
      <c r="AU138" s="1">
        <f t="shared" si="222"/>
        <v>972</v>
      </c>
      <c r="AV138" s="1">
        <f t="shared" si="222"/>
        <v>999</v>
      </c>
      <c r="AW138" s="1">
        <f t="shared" si="222"/>
        <v>954</v>
      </c>
      <c r="AX138" s="1">
        <f t="shared" si="222"/>
        <v>1028</v>
      </c>
      <c r="AY138" s="1">
        <f t="shared" si="222"/>
        <v>1197</v>
      </c>
      <c r="AZ138" s="1">
        <f t="shared" si="222"/>
        <v>1213</v>
      </c>
      <c r="BA138" s="1">
        <f t="shared" si="222"/>
        <v>1082</v>
      </c>
      <c r="BB138" s="1">
        <f t="shared" si="222"/>
        <v>962</v>
      </c>
      <c r="BC138" s="1">
        <f t="shared" si="222"/>
        <v>859</v>
      </c>
      <c r="BD138" s="1">
        <f t="shared" si="222"/>
        <v>892</v>
      </c>
      <c r="BE138" s="1">
        <f>BE22+BE26+BE32+BE39+BE44+BE48+BE54+BE58+BE64+BE68+BE75+BE84+BE90+BE95+BE99+BE105+BE111+BE117+BE125+BE130</f>
        <v>1102</v>
      </c>
      <c r="BF138" s="1">
        <f>BF22+BF26+BF32+BF39+BF44+BF48+BF54+BF58+BF64+BF68+BF75+BF84+BF90+BF99+BF105+BF111+BF117+BF125+BF130</f>
        <v>1042</v>
      </c>
      <c r="BG138" s="1">
        <f>BG22+BG26+BG32+BG39+BG44+BG48+BG54+BG64+BG68+BG75+BG84+BG90+BG99+BG105+BG111+BG117+BG125+BG130</f>
        <v>1498</v>
      </c>
      <c r="BH138" s="1">
        <f>BH22+BH26+BH32+BH39+BH44+BH48+BH54+BH64+BH68+BH75+BH84+BH90+BH99+BH105+BH111+BH117+BH125+BH130</f>
        <v>1378</v>
      </c>
      <c r="BI138" s="1">
        <f>BI22+BI26+BI32+BI39+BI44+BI48+BI54+BI64+BI68+BI75+BI84+BI90+BI99+BI105+BI111+BI117+BI125+BI130</f>
        <v>1079</v>
      </c>
      <c r="BJ138" s="6"/>
    </row>
    <row r="139" spans="1:62" ht="13.5" customHeight="1" x14ac:dyDescent="0.2">
      <c r="A139" s="5"/>
      <c r="C139" s="1" t="s">
        <v>11</v>
      </c>
      <c r="J139" s="1">
        <v>22</v>
      </c>
      <c r="K139" s="1">
        <v>24</v>
      </c>
      <c r="L139" s="1">
        <v>25</v>
      </c>
      <c r="M139" s="1">
        <v>34</v>
      </c>
      <c r="N139" s="1">
        <v>38</v>
      </c>
      <c r="O139" s="1">
        <v>30</v>
      </c>
      <c r="P139" s="1">
        <v>30</v>
      </c>
      <c r="Q139" s="1">
        <v>43</v>
      </c>
      <c r="R139" s="1">
        <v>26</v>
      </c>
      <c r="S139" s="1">
        <v>35</v>
      </c>
      <c r="T139" s="1">
        <v>26</v>
      </c>
      <c r="U139" s="1">
        <v>29</v>
      </c>
      <c r="V139" s="1">
        <v>49</v>
      </c>
      <c r="W139" s="1">
        <f t="shared" ref="W139:BE139" si="223">W33</f>
        <v>58</v>
      </c>
      <c r="X139" s="1">
        <f t="shared" si="223"/>
        <v>47</v>
      </c>
      <c r="Y139" s="1">
        <f t="shared" si="223"/>
        <v>45</v>
      </c>
      <c r="Z139" s="1">
        <f t="shared" si="223"/>
        <v>63</v>
      </c>
      <c r="AA139" s="1">
        <f t="shared" si="223"/>
        <v>61</v>
      </c>
      <c r="AB139" s="1">
        <f t="shared" si="223"/>
        <v>62</v>
      </c>
      <c r="AC139" s="1">
        <f t="shared" si="223"/>
        <v>57</v>
      </c>
      <c r="AD139" s="1">
        <f t="shared" si="223"/>
        <v>50</v>
      </c>
      <c r="AE139" s="1">
        <f t="shared" si="223"/>
        <v>44</v>
      </c>
      <c r="AF139" s="1">
        <f t="shared" si="223"/>
        <v>54</v>
      </c>
      <c r="AG139" s="1">
        <f t="shared" si="223"/>
        <v>36</v>
      </c>
      <c r="AH139" s="1">
        <f t="shared" si="223"/>
        <v>47</v>
      </c>
      <c r="AI139" s="1">
        <f t="shared" si="223"/>
        <v>36</v>
      </c>
      <c r="AJ139" s="1">
        <f t="shared" si="223"/>
        <v>36</v>
      </c>
      <c r="AK139" s="1">
        <f t="shared" si="223"/>
        <v>52</v>
      </c>
      <c r="AL139" s="1">
        <f t="shared" si="223"/>
        <v>43</v>
      </c>
      <c r="AM139" s="1">
        <f t="shared" si="223"/>
        <v>53</v>
      </c>
      <c r="AN139" s="1">
        <f t="shared" si="223"/>
        <v>59</v>
      </c>
      <c r="AO139" s="1">
        <f t="shared" si="223"/>
        <v>41</v>
      </c>
      <c r="AP139" s="1">
        <f t="shared" si="223"/>
        <v>41</v>
      </c>
      <c r="AQ139" s="1">
        <f t="shared" si="223"/>
        <v>39</v>
      </c>
      <c r="AR139" s="1">
        <f t="shared" si="223"/>
        <v>40</v>
      </c>
      <c r="AS139" s="1">
        <f t="shared" si="223"/>
        <v>49</v>
      </c>
      <c r="AT139" s="1">
        <f t="shared" si="223"/>
        <v>33</v>
      </c>
      <c r="AU139" s="1">
        <f t="shared" si="223"/>
        <v>25</v>
      </c>
      <c r="AV139" s="1">
        <f t="shared" si="223"/>
        <v>35</v>
      </c>
      <c r="AW139" s="1">
        <f t="shared" si="223"/>
        <v>24</v>
      </c>
      <c r="AX139" s="1">
        <f t="shared" si="223"/>
        <v>35</v>
      </c>
      <c r="AY139" s="1">
        <f t="shared" si="223"/>
        <v>26</v>
      </c>
      <c r="AZ139" s="1">
        <f t="shared" si="223"/>
        <v>32</v>
      </c>
      <c r="BA139" s="1">
        <f t="shared" si="223"/>
        <v>20</v>
      </c>
      <c r="BB139" s="1">
        <f t="shared" si="223"/>
        <v>18</v>
      </c>
      <c r="BC139" s="1">
        <f t="shared" si="223"/>
        <v>24</v>
      </c>
      <c r="BD139" s="1">
        <f t="shared" si="223"/>
        <v>24</v>
      </c>
      <c r="BE139" s="1">
        <f t="shared" si="223"/>
        <v>16</v>
      </c>
      <c r="BF139" s="1">
        <f t="shared" ref="BF139:BG139" si="224">BF33</f>
        <v>14</v>
      </c>
      <c r="BG139" s="1">
        <f t="shared" si="224"/>
        <v>12</v>
      </c>
      <c r="BH139" s="1">
        <f t="shared" ref="BH139:BI139" si="225">BH33</f>
        <v>14</v>
      </c>
      <c r="BI139" s="1">
        <f t="shared" si="225"/>
        <v>8</v>
      </c>
      <c r="BJ139" s="6"/>
    </row>
    <row r="140" spans="1:62" ht="13.5" customHeight="1" x14ac:dyDescent="0.2">
      <c r="A140" s="5"/>
      <c r="C140" s="1" t="s">
        <v>7</v>
      </c>
      <c r="D140" s="1">
        <v>16</v>
      </c>
      <c r="E140" s="1">
        <v>13</v>
      </c>
      <c r="F140" s="1">
        <v>25</v>
      </c>
      <c r="G140" s="1">
        <v>22</v>
      </c>
      <c r="H140" s="1">
        <v>18</v>
      </c>
      <c r="I140" s="1">
        <v>32</v>
      </c>
      <c r="J140" s="1">
        <v>37</v>
      </c>
      <c r="K140" s="1">
        <v>32</v>
      </c>
      <c r="L140" s="1">
        <v>34</v>
      </c>
      <c r="M140" s="1">
        <v>42</v>
      </c>
      <c r="N140" s="1">
        <v>23</v>
      </c>
      <c r="O140" s="1">
        <v>34</v>
      </c>
      <c r="P140" s="1">
        <v>44</v>
      </c>
      <c r="Q140" s="1">
        <v>21</v>
      </c>
      <c r="R140" s="1">
        <v>26</v>
      </c>
      <c r="S140" s="1">
        <v>23</v>
      </c>
      <c r="T140" s="1">
        <v>39</v>
      </c>
      <c r="U140" s="1">
        <v>37</v>
      </c>
      <c r="V140" s="1">
        <v>43</v>
      </c>
      <c r="W140" s="1">
        <f>W34+W69+W85+W91+W112+W118</f>
        <v>44</v>
      </c>
      <c r="X140" s="1">
        <f>X34+X69+X85+X91+X112+X118</f>
        <v>38</v>
      </c>
      <c r="Y140" s="1">
        <f>Y34+Y69+Y85+Y91+Y112+Y118</f>
        <v>41</v>
      </c>
      <c r="Z140" s="1">
        <f>Z34+Z69+Z85+Z91+Z112+Z118</f>
        <v>30</v>
      </c>
      <c r="AA140" s="1">
        <f>AA34+AA69+AA85+AA91+AA112+AA118</f>
        <v>50</v>
      </c>
      <c r="AB140" s="1">
        <f t="shared" ref="AB140:AH140" si="226">AB34+AB69+AB76+AB85+AB91+AB112+AB118</f>
        <v>53</v>
      </c>
      <c r="AC140" s="1">
        <f t="shared" si="226"/>
        <v>52</v>
      </c>
      <c r="AD140" s="1">
        <f t="shared" si="226"/>
        <v>43</v>
      </c>
      <c r="AE140" s="1">
        <f t="shared" si="226"/>
        <v>38</v>
      </c>
      <c r="AF140" s="1">
        <f t="shared" si="226"/>
        <v>41</v>
      </c>
      <c r="AG140" s="1">
        <f t="shared" si="226"/>
        <v>52</v>
      </c>
      <c r="AH140" s="1">
        <f t="shared" si="226"/>
        <v>54</v>
      </c>
      <c r="AI140" s="1">
        <f>AI34+AI69+AI76+AI91+AI112+AI118</f>
        <v>65</v>
      </c>
      <c r="AJ140" s="1">
        <f>AJ34+AJ69+AJ76+AJ91+AJ112+AJ118</f>
        <v>63</v>
      </c>
      <c r="AK140" s="1">
        <f>AK34+AK69+AK76+AK91+AK112+AK118</f>
        <v>76</v>
      </c>
      <c r="AL140" s="1">
        <f>AL34+AL69+AL76+AL91+AL112+AL118</f>
        <v>59</v>
      </c>
      <c r="AM140" s="1">
        <f>AM34+AM69+AM76+AM91+AM112+AM118</f>
        <v>62</v>
      </c>
      <c r="AN140" s="1">
        <f t="shared" ref="AN140:AU140" si="227">AN34+AN76+AN91+AN112+AN118</f>
        <v>65</v>
      </c>
      <c r="AO140" s="1">
        <f t="shared" si="227"/>
        <v>48</v>
      </c>
      <c r="AP140" s="1">
        <f t="shared" si="227"/>
        <v>61</v>
      </c>
      <c r="AQ140" s="1">
        <f t="shared" si="227"/>
        <v>71</v>
      </c>
      <c r="AR140" s="1">
        <f t="shared" si="227"/>
        <v>59</v>
      </c>
      <c r="AS140" s="1">
        <f t="shared" si="227"/>
        <v>68</v>
      </c>
      <c r="AT140" s="1">
        <f t="shared" si="227"/>
        <v>83</v>
      </c>
      <c r="AU140" s="1">
        <f t="shared" si="227"/>
        <v>77</v>
      </c>
      <c r="AV140" s="1">
        <f t="shared" ref="AV140:BE140" si="228">AV34+AV76+AV91+AV112+AV118+AV126</f>
        <v>99</v>
      </c>
      <c r="AW140" s="1">
        <f t="shared" si="228"/>
        <v>93</v>
      </c>
      <c r="AX140" s="1">
        <f t="shared" si="228"/>
        <v>116</v>
      </c>
      <c r="AY140" s="1">
        <f t="shared" si="228"/>
        <v>98</v>
      </c>
      <c r="AZ140" s="1">
        <f t="shared" si="228"/>
        <v>120</v>
      </c>
      <c r="BA140" s="1">
        <f t="shared" si="228"/>
        <v>122</v>
      </c>
      <c r="BB140" s="1">
        <f t="shared" si="228"/>
        <v>114</v>
      </c>
      <c r="BC140" s="1">
        <f t="shared" si="228"/>
        <v>135</v>
      </c>
      <c r="BD140" s="1">
        <f t="shared" si="228"/>
        <v>138</v>
      </c>
      <c r="BE140" s="1">
        <f t="shared" si="228"/>
        <v>135</v>
      </c>
      <c r="BF140" s="1">
        <f t="shared" ref="BF140:BG140" si="229">BF34+BF76+BF91+BF112+BF118+BF126</f>
        <v>136</v>
      </c>
      <c r="BG140" s="1">
        <f t="shared" si="229"/>
        <v>132</v>
      </c>
      <c r="BH140" s="1">
        <f>BH34+BH76+BH91+BH112+BH118+BH126</f>
        <v>94</v>
      </c>
      <c r="BI140" s="1">
        <f>BI27+BI34+BI40+BI59+BI76+BI91+BI112+BI118+BI126</f>
        <v>95</v>
      </c>
      <c r="BJ140" s="6"/>
    </row>
    <row r="141" spans="1:62" ht="13.5" customHeight="1" x14ac:dyDescent="0.2">
      <c r="A141" s="5"/>
      <c r="C141" s="1" t="s">
        <v>32</v>
      </c>
      <c r="D141" s="1">
        <v>218</v>
      </c>
      <c r="E141" s="1">
        <v>206</v>
      </c>
      <c r="F141" s="1">
        <v>179</v>
      </c>
      <c r="G141" s="1">
        <v>186</v>
      </c>
      <c r="H141" s="1">
        <v>241</v>
      </c>
      <c r="I141" s="1">
        <v>298</v>
      </c>
      <c r="J141" s="1">
        <v>351</v>
      </c>
      <c r="K141" s="1">
        <v>366</v>
      </c>
      <c r="L141" s="1">
        <v>351</v>
      </c>
      <c r="M141" s="1">
        <v>349</v>
      </c>
      <c r="N141" s="1">
        <v>394</v>
      </c>
      <c r="O141" s="1">
        <v>358</v>
      </c>
      <c r="P141" s="1">
        <v>386</v>
      </c>
      <c r="Q141" s="1">
        <v>355</v>
      </c>
      <c r="R141" s="1">
        <v>357</v>
      </c>
      <c r="S141" s="1">
        <v>382</v>
      </c>
      <c r="T141" s="1">
        <v>392</v>
      </c>
      <c r="U141" s="1">
        <v>385</v>
      </c>
      <c r="V141" s="1">
        <v>338</v>
      </c>
      <c r="W141" s="1">
        <f t="shared" ref="W141:BE141" si="230">W49+W119</f>
        <v>327</v>
      </c>
      <c r="X141" s="1">
        <f t="shared" si="230"/>
        <v>331</v>
      </c>
      <c r="Y141" s="1">
        <f t="shared" si="230"/>
        <v>327</v>
      </c>
      <c r="Z141" s="1">
        <f t="shared" si="230"/>
        <v>317</v>
      </c>
      <c r="AA141" s="1">
        <f t="shared" si="230"/>
        <v>351</v>
      </c>
      <c r="AB141" s="1">
        <f t="shared" si="230"/>
        <v>325</v>
      </c>
      <c r="AC141" s="1">
        <f t="shared" si="230"/>
        <v>324</v>
      </c>
      <c r="AD141" s="1">
        <f t="shared" si="230"/>
        <v>296</v>
      </c>
      <c r="AE141" s="1">
        <f t="shared" si="230"/>
        <v>326</v>
      </c>
      <c r="AF141" s="1">
        <f t="shared" si="230"/>
        <v>318</v>
      </c>
      <c r="AG141" s="1">
        <f t="shared" si="230"/>
        <v>318</v>
      </c>
      <c r="AH141" s="1">
        <f t="shared" si="230"/>
        <v>300</v>
      </c>
      <c r="AI141" s="1">
        <f t="shared" si="230"/>
        <v>364</v>
      </c>
      <c r="AJ141" s="1">
        <f t="shared" si="230"/>
        <v>348</v>
      </c>
      <c r="AK141" s="1">
        <f t="shared" si="230"/>
        <v>344</v>
      </c>
      <c r="AL141" s="1">
        <f t="shared" si="230"/>
        <v>359</v>
      </c>
      <c r="AM141" s="1">
        <f t="shared" si="230"/>
        <v>364</v>
      </c>
      <c r="AN141" s="1">
        <f t="shared" si="230"/>
        <v>390</v>
      </c>
      <c r="AO141" s="1">
        <f t="shared" si="230"/>
        <v>377</v>
      </c>
      <c r="AP141" s="1">
        <f t="shared" si="230"/>
        <v>415</v>
      </c>
      <c r="AQ141" s="1">
        <f t="shared" si="230"/>
        <v>438</v>
      </c>
      <c r="AR141" s="1">
        <f t="shared" si="230"/>
        <v>408</v>
      </c>
      <c r="AS141" s="1">
        <f t="shared" si="230"/>
        <v>412</v>
      </c>
      <c r="AT141" s="1">
        <f t="shared" si="230"/>
        <v>455</v>
      </c>
      <c r="AU141" s="1">
        <f t="shared" si="230"/>
        <v>468</v>
      </c>
      <c r="AV141" s="1">
        <f t="shared" si="230"/>
        <v>444</v>
      </c>
      <c r="AW141" s="1">
        <f t="shared" si="230"/>
        <v>475</v>
      </c>
      <c r="AX141" s="1">
        <f t="shared" si="230"/>
        <v>459</v>
      </c>
      <c r="AY141" s="1">
        <f t="shared" si="230"/>
        <v>489</v>
      </c>
      <c r="AZ141" s="1">
        <f t="shared" si="230"/>
        <v>480</v>
      </c>
      <c r="BA141" s="1">
        <f t="shared" si="230"/>
        <v>473</v>
      </c>
      <c r="BB141" s="1">
        <f t="shared" si="230"/>
        <v>491</v>
      </c>
      <c r="BC141" s="1">
        <f t="shared" si="230"/>
        <v>486</v>
      </c>
      <c r="BD141" s="1">
        <f t="shared" si="230"/>
        <v>477</v>
      </c>
      <c r="BE141" s="1">
        <f t="shared" si="230"/>
        <v>480</v>
      </c>
      <c r="BF141" s="1">
        <f t="shared" ref="BF141:BG141" si="231">BF49+BF119</f>
        <v>481</v>
      </c>
      <c r="BG141" s="1">
        <f t="shared" si="231"/>
        <v>484</v>
      </c>
      <c r="BH141" s="1">
        <f t="shared" ref="BH141:BI141" si="232">BH49+BH119</f>
        <v>505</v>
      </c>
      <c r="BI141" s="1">
        <f t="shared" si="232"/>
        <v>488</v>
      </c>
      <c r="BJ141" s="6"/>
    </row>
    <row r="142" spans="1:62" ht="13.5" customHeight="1" x14ac:dyDescent="0.2">
      <c r="A142" s="5"/>
      <c r="D142" s="9">
        <f t="shared" ref="D142:M142" si="233">SUM(D136:D141)</f>
        <v>1207</v>
      </c>
      <c r="E142" s="9">
        <f t="shared" si="233"/>
        <v>1407</v>
      </c>
      <c r="F142" s="9">
        <f t="shared" si="233"/>
        <v>1605</v>
      </c>
      <c r="G142" s="9">
        <f t="shared" si="233"/>
        <v>1762</v>
      </c>
      <c r="H142" s="9">
        <f t="shared" si="233"/>
        <v>1975</v>
      </c>
      <c r="I142" s="9">
        <f t="shared" si="233"/>
        <v>2024</v>
      </c>
      <c r="J142" s="9">
        <f t="shared" si="233"/>
        <v>2111</v>
      </c>
      <c r="K142" s="9">
        <f t="shared" si="233"/>
        <v>2265</v>
      </c>
      <c r="L142" s="9">
        <f t="shared" si="233"/>
        <v>2215</v>
      </c>
      <c r="M142" s="9">
        <f t="shared" si="233"/>
        <v>2225</v>
      </c>
      <c r="N142" s="9">
        <f t="shared" ref="N142:V142" si="234">SUM(N136:N141)</f>
        <v>2076</v>
      </c>
      <c r="O142" s="9">
        <f t="shared" si="234"/>
        <v>2013</v>
      </c>
      <c r="P142" s="9">
        <f t="shared" si="234"/>
        <v>1886</v>
      </c>
      <c r="Q142" s="9">
        <f t="shared" si="234"/>
        <v>1841</v>
      </c>
      <c r="R142" s="9">
        <f t="shared" si="234"/>
        <v>1973</v>
      </c>
      <c r="S142" s="9">
        <f t="shared" si="234"/>
        <v>1934</v>
      </c>
      <c r="T142" s="9">
        <f t="shared" si="234"/>
        <v>1920</v>
      </c>
      <c r="U142" s="9">
        <f t="shared" si="234"/>
        <v>1851</v>
      </c>
      <c r="V142" s="9">
        <f t="shared" si="234"/>
        <v>1987</v>
      </c>
      <c r="W142" s="9">
        <f t="shared" ref="W142:AA142" si="235">SUM(W136:W141)</f>
        <v>1979</v>
      </c>
      <c r="X142" s="9">
        <f t="shared" si="235"/>
        <v>2152</v>
      </c>
      <c r="Y142" s="9">
        <f t="shared" si="235"/>
        <v>2198</v>
      </c>
      <c r="Z142" s="9">
        <f t="shared" si="235"/>
        <v>2244</v>
      </c>
      <c r="AA142" s="9">
        <f t="shared" si="235"/>
        <v>2234</v>
      </c>
      <c r="AB142" s="9">
        <f t="shared" ref="AB142:AD142" si="236">SUM(AB136:AB141)</f>
        <v>2213</v>
      </c>
      <c r="AC142" s="9">
        <f t="shared" si="236"/>
        <v>2315</v>
      </c>
      <c r="AD142" s="9">
        <f t="shared" si="236"/>
        <v>2120</v>
      </c>
      <c r="AE142" s="9">
        <f t="shared" ref="AE142:AG142" si="237">SUM(AE136:AE141)</f>
        <v>2061</v>
      </c>
      <c r="AF142" s="9">
        <f t="shared" si="237"/>
        <v>2121</v>
      </c>
      <c r="AG142" s="9">
        <f t="shared" si="237"/>
        <v>2163</v>
      </c>
      <c r="AH142" s="9">
        <f t="shared" ref="AH142" si="238">SUM(AH136:AH141)</f>
        <v>2161</v>
      </c>
      <c r="AI142" s="9">
        <f t="shared" ref="AI142:AJ142" si="239">SUM(AI136:AI141)</f>
        <v>2345</v>
      </c>
      <c r="AJ142" s="9">
        <f t="shared" si="239"/>
        <v>2186</v>
      </c>
      <c r="AK142" s="9">
        <f t="shared" ref="AK142:AW142" si="240">SUM(AK136:AK141)</f>
        <v>2284</v>
      </c>
      <c r="AL142" s="9">
        <f t="shared" si="240"/>
        <v>2431</v>
      </c>
      <c r="AM142" s="9">
        <f t="shared" si="240"/>
        <v>2513</v>
      </c>
      <c r="AN142" s="9">
        <f t="shared" si="240"/>
        <v>2634</v>
      </c>
      <c r="AO142" s="9">
        <f t="shared" si="240"/>
        <v>2672</v>
      </c>
      <c r="AP142" s="9">
        <f t="shared" si="240"/>
        <v>2756</v>
      </c>
      <c r="AQ142" s="9">
        <f t="shared" si="240"/>
        <v>2764</v>
      </c>
      <c r="AR142" s="9">
        <f t="shared" si="240"/>
        <v>2672</v>
      </c>
      <c r="AS142" s="9">
        <f t="shared" si="240"/>
        <v>2962</v>
      </c>
      <c r="AT142" s="9">
        <f t="shared" si="240"/>
        <v>3133</v>
      </c>
      <c r="AU142" s="9">
        <f t="shared" si="240"/>
        <v>3089</v>
      </c>
      <c r="AV142" s="9">
        <f t="shared" si="240"/>
        <v>3355</v>
      </c>
      <c r="AW142" s="9">
        <f t="shared" si="240"/>
        <v>3338</v>
      </c>
      <c r="AX142" s="9">
        <f t="shared" ref="AX142" si="241">SUM(AX136:AX141)</f>
        <v>3474</v>
      </c>
      <c r="AY142" s="9">
        <f t="shared" ref="AY142:BD142" si="242">SUM(AY135:AY141)</f>
        <v>3679</v>
      </c>
      <c r="AZ142" s="9">
        <f t="shared" si="242"/>
        <v>3663</v>
      </c>
      <c r="BA142" s="9">
        <f t="shared" si="242"/>
        <v>3580</v>
      </c>
      <c r="BB142" s="9">
        <f t="shared" si="242"/>
        <v>3416</v>
      </c>
      <c r="BC142" s="9">
        <f t="shared" si="242"/>
        <v>3375</v>
      </c>
      <c r="BD142" s="9">
        <f t="shared" si="242"/>
        <v>3511</v>
      </c>
      <c r="BE142" s="9">
        <f t="shared" ref="BE142" si="243">SUM(BE135:BE141)</f>
        <v>3637</v>
      </c>
      <c r="BF142" s="9">
        <f t="shared" ref="BF142:BG142" si="244">SUM(BF135:BF141)</f>
        <v>3410</v>
      </c>
      <c r="BG142" s="9">
        <f t="shared" si="244"/>
        <v>3862</v>
      </c>
      <c r="BH142" s="9">
        <f t="shared" ref="BH142:BI142" si="245">SUM(BH135:BH141)</f>
        <v>3703</v>
      </c>
      <c r="BI142" s="9">
        <f t="shared" si="245"/>
        <v>3490</v>
      </c>
      <c r="BJ142" s="6"/>
    </row>
    <row r="143" spans="1:62" ht="13.5" customHeight="1" x14ac:dyDescent="0.2">
      <c r="A143" s="5"/>
      <c r="B143" s="8" t="s">
        <v>33</v>
      </c>
      <c r="Y143" s="24"/>
      <c r="BJ143" s="6"/>
    </row>
    <row r="144" spans="1:62" ht="13.5" customHeight="1" x14ac:dyDescent="0.2">
      <c r="A144" s="5"/>
      <c r="C144" s="1" t="s">
        <v>0</v>
      </c>
      <c r="W144" s="1">
        <f t="shared" ref="W144:AJ144" si="246">W25+W62+W67+W83</f>
        <v>185</v>
      </c>
      <c r="X144" s="1">
        <f t="shared" si="246"/>
        <v>177</v>
      </c>
      <c r="Y144" s="1">
        <f t="shared" si="246"/>
        <v>158</v>
      </c>
      <c r="Z144" s="1">
        <f t="shared" si="246"/>
        <v>154</v>
      </c>
      <c r="AA144" s="1">
        <f t="shared" si="246"/>
        <v>166</v>
      </c>
      <c r="AB144" s="1">
        <f t="shared" si="246"/>
        <v>168</v>
      </c>
      <c r="AC144" s="1">
        <f t="shared" si="246"/>
        <v>239</v>
      </c>
      <c r="AD144" s="1">
        <f t="shared" si="246"/>
        <v>199</v>
      </c>
      <c r="AE144" s="1">
        <f t="shared" si="246"/>
        <v>235</v>
      </c>
      <c r="AF144" s="1">
        <f t="shared" si="246"/>
        <v>206</v>
      </c>
      <c r="AG144" s="1">
        <f t="shared" si="246"/>
        <v>196</v>
      </c>
      <c r="AH144" s="1">
        <f t="shared" si="246"/>
        <v>211</v>
      </c>
      <c r="AI144" s="1">
        <f t="shared" si="246"/>
        <v>225</v>
      </c>
      <c r="AJ144" s="1">
        <f t="shared" si="246"/>
        <v>181</v>
      </c>
      <c r="AK144" s="1">
        <f>AK11+AK25+AK62+AK67+AK83</f>
        <v>140</v>
      </c>
      <c r="AL144" s="1">
        <f t="shared" ref="AL144:BE144" si="247">AL11+AL25+AL37+AL62+AL67+AL83</f>
        <v>247</v>
      </c>
      <c r="AM144" s="1">
        <f t="shared" si="247"/>
        <v>211</v>
      </c>
      <c r="AN144" s="1">
        <f t="shared" si="247"/>
        <v>252</v>
      </c>
      <c r="AO144" s="1">
        <f t="shared" si="247"/>
        <v>229</v>
      </c>
      <c r="AP144" s="1">
        <f t="shared" si="247"/>
        <v>233</v>
      </c>
      <c r="AQ144" s="1">
        <f t="shared" si="247"/>
        <v>225</v>
      </c>
      <c r="AR144" s="1">
        <f t="shared" si="247"/>
        <v>219</v>
      </c>
      <c r="AS144" s="1">
        <f t="shared" si="247"/>
        <v>241</v>
      </c>
      <c r="AT144" s="1">
        <f t="shared" si="247"/>
        <v>295</v>
      </c>
      <c r="AU144" s="1">
        <f t="shared" si="247"/>
        <v>255</v>
      </c>
      <c r="AV144" s="1">
        <f t="shared" si="247"/>
        <v>337</v>
      </c>
      <c r="AW144" s="1">
        <f t="shared" si="247"/>
        <v>384</v>
      </c>
      <c r="AX144" s="1">
        <f t="shared" si="247"/>
        <v>368</v>
      </c>
      <c r="AY144" s="1">
        <f t="shared" si="247"/>
        <v>378</v>
      </c>
      <c r="AZ144" s="1">
        <f t="shared" si="247"/>
        <v>405</v>
      </c>
      <c r="BA144" s="1">
        <f t="shared" si="247"/>
        <v>437</v>
      </c>
      <c r="BB144" s="1">
        <f t="shared" si="247"/>
        <v>450</v>
      </c>
      <c r="BC144" s="1">
        <f t="shared" si="247"/>
        <v>509</v>
      </c>
      <c r="BD144" s="1">
        <f t="shared" si="247"/>
        <v>566</v>
      </c>
      <c r="BE144" s="1">
        <f t="shared" si="247"/>
        <v>537</v>
      </c>
      <c r="BF144" s="1">
        <f t="shared" ref="BF144" si="248">BF11+BF25+BF37+BF62+BF67+BF83</f>
        <v>500</v>
      </c>
      <c r="BG144" s="1">
        <f>BG11+BG25+BG37+BG62+BG67+BG83</f>
        <v>506</v>
      </c>
      <c r="BH144" s="1">
        <f>BH11+BH25+BH37+BH62+BH67+BH83</f>
        <v>494</v>
      </c>
      <c r="BI144" s="1">
        <f>BI11+BI25+BI37+BI62+BI67+BI83</f>
        <v>543</v>
      </c>
      <c r="BJ144" s="6"/>
    </row>
    <row r="145" spans="1:62" ht="13.5" customHeight="1" x14ac:dyDescent="0.2">
      <c r="A145" s="5"/>
      <c r="C145" s="1" t="s">
        <v>9</v>
      </c>
      <c r="AM145" s="1">
        <f t="shared" ref="AM145:AR145" si="249">AM12</f>
        <v>0</v>
      </c>
      <c r="AN145" s="1">
        <f t="shared" si="249"/>
        <v>0</v>
      </c>
      <c r="AO145" s="1">
        <f t="shared" si="249"/>
        <v>0</v>
      </c>
      <c r="AP145" s="1">
        <f t="shared" si="249"/>
        <v>0</v>
      </c>
      <c r="AQ145" s="1">
        <f t="shared" si="249"/>
        <v>0</v>
      </c>
      <c r="AR145" s="1">
        <f t="shared" si="249"/>
        <v>0</v>
      </c>
      <c r="AS145" s="1">
        <f>AS12+AS63</f>
        <v>0</v>
      </c>
      <c r="AT145" s="1">
        <f>AT12+AT63</f>
        <v>0</v>
      </c>
      <c r="AU145" s="1">
        <f>AU12+AU63</f>
        <v>0</v>
      </c>
      <c r="AV145" s="1">
        <f>AV12+AV63</f>
        <v>2</v>
      </c>
      <c r="AW145" s="1">
        <f>AW12+AW38+AW63</f>
        <v>7</v>
      </c>
      <c r="AX145" s="1">
        <f>AX12+AX38+AX63</f>
        <v>3</v>
      </c>
      <c r="AY145" s="1">
        <f>AY12+AY38+AY63</f>
        <v>12</v>
      </c>
      <c r="AZ145" s="1">
        <f>AZ12+AZ38+AZ63</f>
        <v>6</v>
      </c>
      <c r="BA145" s="1">
        <f>BA12+BA38+BA63</f>
        <v>6</v>
      </c>
      <c r="BB145" s="1">
        <f>BB38+BB63</f>
        <v>3</v>
      </c>
      <c r="BC145" s="1">
        <f>BC38+BC63</f>
        <v>6</v>
      </c>
      <c r="BD145" s="1">
        <f>BD38+BD63</f>
        <v>3</v>
      </c>
      <c r="BE145" s="1">
        <f>BE63</f>
        <v>1</v>
      </c>
      <c r="BJ145" s="6"/>
    </row>
    <row r="146" spans="1:62" ht="13.5" customHeight="1" x14ac:dyDescent="0.2">
      <c r="A146" s="5"/>
      <c r="C146" s="1" t="s">
        <v>5</v>
      </c>
      <c r="W146" s="1">
        <f t="shared" ref="W146:AK146" si="250">W26+W64+W68+W84</f>
        <v>28</v>
      </c>
      <c r="X146" s="1">
        <f t="shared" si="250"/>
        <v>36</v>
      </c>
      <c r="Y146" s="1">
        <f t="shared" si="250"/>
        <v>35</v>
      </c>
      <c r="Z146" s="1">
        <f t="shared" si="250"/>
        <v>46</v>
      </c>
      <c r="AA146" s="1">
        <f t="shared" si="250"/>
        <v>34</v>
      </c>
      <c r="AB146" s="1">
        <f t="shared" si="250"/>
        <v>63</v>
      </c>
      <c r="AC146" s="1">
        <f t="shared" si="250"/>
        <v>51</v>
      </c>
      <c r="AD146" s="1">
        <f t="shared" si="250"/>
        <v>65</v>
      </c>
      <c r="AE146" s="1">
        <f t="shared" si="250"/>
        <v>61</v>
      </c>
      <c r="AF146" s="1">
        <f t="shared" si="250"/>
        <v>51</v>
      </c>
      <c r="AG146" s="1">
        <f t="shared" si="250"/>
        <v>66</v>
      </c>
      <c r="AH146" s="1">
        <f t="shared" si="250"/>
        <v>66</v>
      </c>
      <c r="AI146" s="1">
        <f t="shared" si="250"/>
        <v>52</v>
      </c>
      <c r="AJ146" s="1">
        <f t="shared" si="250"/>
        <v>60</v>
      </c>
      <c r="AK146" s="1">
        <f t="shared" si="250"/>
        <v>58</v>
      </c>
      <c r="AL146" s="1">
        <f t="shared" ref="AL146:BE146" si="251">AL26+AL39+AL64+AL68+AL84</f>
        <v>74</v>
      </c>
      <c r="AM146" s="1">
        <f t="shared" si="251"/>
        <v>80</v>
      </c>
      <c r="AN146" s="1">
        <f t="shared" si="251"/>
        <v>91</v>
      </c>
      <c r="AO146" s="1">
        <f t="shared" si="251"/>
        <v>117</v>
      </c>
      <c r="AP146" s="1">
        <f t="shared" si="251"/>
        <v>105</v>
      </c>
      <c r="AQ146" s="1">
        <f t="shared" si="251"/>
        <v>120</v>
      </c>
      <c r="AR146" s="1">
        <f t="shared" si="251"/>
        <v>141</v>
      </c>
      <c r="AS146" s="1">
        <f t="shared" si="251"/>
        <v>180</v>
      </c>
      <c r="AT146" s="1">
        <f t="shared" si="251"/>
        <v>179</v>
      </c>
      <c r="AU146" s="1">
        <f t="shared" si="251"/>
        <v>242</v>
      </c>
      <c r="AV146" s="1">
        <f t="shared" si="251"/>
        <v>174</v>
      </c>
      <c r="AW146" s="1">
        <f t="shared" si="251"/>
        <v>177</v>
      </c>
      <c r="AX146" s="1">
        <f t="shared" si="251"/>
        <v>176</v>
      </c>
      <c r="AY146" s="1">
        <f t="shared" si="251"/>
        <v>338</v>
      </c>
      <c r="AZ146" s="1">
        <f t="shared" si="251"/>
        <v>501</v>
      </c>
      <c r="BA146" s="1">
        <f t="shared" si="251"/>
        <v>447</v>
      </c>
      <c r="BB146" s="1">
        <f t="shared" si="251"/>
        <v>340</v>
      </c>
      <c r="BC146" s="1">
        <f t="shared" si="251"/>
        <v>271</v>
      </c>
      <c r="BD146" s="1">
        <f t="shared" si="251"/>
        <v>271</v>
      </c>
      <c r="BE146" s="1">
        <f t="shared" si="251"/>
        <v>252</v>
      </c>
      <c r="BF146" s="1">
        <f t="shared" ref="BF146:BG146" si="252">BF26+BF39+BF64+BF68+BF84</f>
        <v>315</v>
      </c>
      <c r="BG146" s="1">
        <f t="shared" si="252"/>
        <v>788</v>
      </c>
      <c r="BH146" s="1">
        <f t="shared" ref="BH146:BI146" si="253">BH26+BH39+BH64+BH68+BH84</f>
        <v>724</v>
      </c>
      <c r="BI146" s="1">
        <f t="shared" si="253"/>
        <v>499</v>
      </c>
      <c r="BJ146" s="6"/>
    </row>
    <row r="147" spans="1:62" ht="13.5" customHeight="1" x14ac:dyDescent="0.2">
      <c r="A147" s="5"/>
      <c r="C147" s="1" t="s">
        <v>7</v>
      </c>
      <c r="W147" s="1">
        <f t="shared" ref="W147:AH147" si="254">W69+W85</f>
        <v>7</v>
      </c>
      <c r="X147" s="1">
        <f t="shared" si="254"/>
        <v>1</v>
      </c>
      <c r="Y147" s="1">
        <f t="shared" si="254"/>
        <v>2</v>
      </c>
      <c r="Z147" s="1">
        <f t="shared" si="254"/>
        <v>3</v>
      </c>
      <c r="AA147" s="1">
        <f t="shared" si="254"/>
        <v>5</v>
      </c>
      <c r="AB147" s="1">
        <f t="shared" si="254"/>
        <v>2</v>
      </c>
      <c r="AC147" s="1">
        <f t="shared" si="254"/>
        <v>4</v>
      </c>
      <c r="AD147" s="1">
        <f t="shared" si="254"/>
        <v>6</v>
      </c>
      <c r="AE147" s="1">
        <f t="shared" si="254"/>
        <v>6</v>
      </c>
      <c r="AF147" s="1">
        <f t="shared" si="254"/>
        <v>2</v>
      </c>
      <c r="AG147" s="1">
        <f t="shared" si="254"/>
        <v>5</v>
      </c>
      <c r="AH147" s="1">
        <f t="shared" si="254"/>
        <v>3</v>
      </c>
      <c r="AI147" s="1">
        <f>AI69</f>
        <v>0</v>
      </c>
      <c r="AJ147" s="1">
        <f>AJ69</f>
        <v>0</v>
      </c>
      <c r="AK147" s="1">
        <f>AK69</f>
        <v>1</v>
      </c>
      <c r="AL147" s="1">
        <f>AL69</f>
        <v>0</v>
      </c>
      <c r="AM147" s="1">
        <f>AM69</f>
        <v>1</v>
      </c>
      <c r="BI147" s="1">
        <f>BI27+BI40</f>
        <v>6</v>
      </c>
      <c r="BJ147" s="6"/>
    </row>
    <row r="148" spans="1:62" ht="13.5" customHeight="1" x14ac:dyDescent="0.2">
      <c r="A148" s="5"/>
      <c r="W148" s="9">
        <f>SUM(W144:W147)</f>
        <v>220</v>
      </c>
      <c r="X148" s="9">
        <f t="shared" ref="X148:AA148" si="255">SUM(X144:X147)</f>
        <v>214</v>
      </c>
      <c r="Y148" s="9">
        <f t="shared" si="255"/>
        <v>195</v>
      </c>
      <c r="Z148" s="9">
        <f t="shared" si="255"/>
        <v>203</v>
      </c>
      <c r="AA148" s="9">
        <f t="shared" si="255"/>
        <v>205</v>
      </c>
      <c r="AB148" s="9">
        <f t="shared" ref="AB148:AD148" si="256">SUM(AB144:AB147)</f>
        <v>233</v>
      </c>
      <c r="AC148" s="9">
        <f t="shared" si="256"/>
        <v>294</v>
      </c>
      <c r="AD148" s="9">
        <f t="shared" si="256"/>
        <v>270</v>
      </c>
      <c r="AE148" s="9">
        <f t="shared" ref="AE148:AG148" si="257">SUM(AE144:AE147)</f>
        <v>302</v>
      </c>
      <c r="AF148" s="9">
        <f t="shared" si="257"/>
        <v>259</v>
      </c>
      <c r="AG148" s="9">
        <f t="shared" si="257"/>
        <v>267</v>
      </c>
      <c r="AH148" s="9">
        <f>SUM(AH144:AH147)</f>
        <v>280</v>
      </c>
      <c r="AI148" s="9">
        <f t="shared" ref="AI148" si="258">SUM(AI144:AI146)</f>
        <v>277</v>
      </c>
      <c r="AJ148" s="9">
        <f>SUM(AJ144:AJ146)</f>
        <v>241</v>
      </c>
      <c r="AK148" s="9">
        <f>SUM(AK144:AK147)</f>
        <v>199</v>
      </c>
      <c r="AL148" s="9">
        <f t="shared" ref="AL148:AM148" si="259">SUM(AL144:AL147)</f>
        <v>321</v>
      </c>
      <c r="AM148" s="9">
        <f t="shared" si="259"/>
        <v>292</v>
      </c>
      <c r="AN148" s="9">
        <f t="shared" ref="AN148:AQ148" si="260">SUM(AN144:AN146)</f>
        <v>343</v>
      </c>
      <c r="AO148" s="9">
        <f t="shared" si="260"/>
        <v>346</v>
      </c>
      <c r="AP148" s="9">
        <f t="shared" si="260"/>
        <v>338</v>
      </c>
      <c r="AQ148" s="9">
        <f t="shared" si="260"/>
        <v>345</v>
      </c>
      <c r="AR148" s="9">
        <f t="shared" ref="AR148" si="261">SUM(AR144:AR146)</f>
        <v>360</v>
      </c>
      <c r="AS148" s="9">
        <f t="shared" ref="AS148:AU148" si="262">SUM(AS144:AS146)</f>
        <v>421</v>
      </c>
      <c r="AT148" s="9">
        <f t="shared" si="262"/>
        <v>474</v>
      </c>
      <c r="AU148" s="9">
        <f t="shared" si="262"/>
        <v>497</v>
      </c>
      <c r="AV148" s="9">
        <f t="shared" ref="AV148:BA148" si="263">SUM(AV144:AV146)</f>
        <v>513</v>
      </c>
      <c r="AW148" s="9">
        <f t="shared" si="263"/>
        <v>568</v>
      </c>
      <c r="AX148" s="9">
        <f t="shared" si="263"/>
        <v>547</v>
      </c>
      <c r="AY148" s="9">
        <f t="shared" si="263"/>
        <v>728</v>
      </c>
      <c r="AZ148" s="9">
        <f t="shared" si="263"/>
        <v>912</v>
      </c>
      <c r="BA148" s="9">
        <f t="shared" si="263"/>
        <v>890</v>
      </c>
      <c r="BB148" s="9">
        <f t="shared" ref="BB148:BC148" si="264">SUM(BB144:BB146)</f>
        <v>793</v>
      </c>
      <c r="BC148" s="9">
        <f t="shared" si="264"/>
        <v>786</v>
      </c>
      <c r="BD148" s="9">
        <f t="shared" ref="BD148:BE148" si="265">SUM(BD144:BD146)</f>
        <v>840</v>
      </c>
      <c r="BE148" s="9">
        <f t="shared" si="265"/>
        <v>790</v>
      </c>
      <c r="BF148" s="9">
        <f t="shared" ref="BF148:BG148" si="266">SUM(BF144:BF146)</f>
        <v>815</v>
      </c>
      <c r="BG148" s="9">
        <f t="shared" si="266"/>
        <v>1294</v>
      </c>
      <c r="BH148" s="9">
        <f t="shared" ref="BH148" si="267">SUM(BH144:BH146)</f>
        <v>1218</v>
      </c>
      <c r="BI148" s="9">
        <f>SUM(BI144:BI147)</f>
        <v>1048</v>
      </c>
      <c r="BJ148" s="6"/>
    </row>
    <row r="149" spans="1:62" ht="13.5" customHeight="1" x14ac:dyDescent="0.2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6"/>
    </row>
    <row r="150" spans="1:62" ht="13.5" customHeight="1" x14ac:dyDescent="0.2">
      <c r="A150" s="5"/>
      <c r="B150" s="34" t="s">
        <v>123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6"/>
    </row>
    <row r="151" spans="1:62" ht="13.5" customHeight="1" x14ac:dyDescent="0.2">
      <c r="A151" s="5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6"/>
    </row>
    <row r="152" spans="1:62" ht="13.5" customHeight="1" x14ac:dyDescent="0.25">
      <c r="A152" s="5"/>
      <c r="B152" s="37" t="s">
        <v>122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9"/>
      <c r="BJ152" s="6"/>
    </row>
    <row r="153" spans="1:62" ht="13.5" customHeight="1" x14ac:dyDescent="0.2">
      <c r="A153" s="5"/>
      <c r="BJ153" s="6"/>
    </row>
    <row r="154" spans="1:62" ht="13.5" customHeight="1" x14ac:dyDescent="0.2">
      <c r="A154" s="5"/>
      <c r="B154" s="1" t="s">
        <v>96</v>
      </c>
      <c r="BJ154" s="6"/>
    </row>
    <row r="155" spans="1:62" ht="13.5" customHeight="1" x14ac:dyDescent="0.2">
      <c r="A155" s="5"/>
      <c r="B155" s="1" t="s">
        <v>95</v>
      </c>
      <c r="BJ155" s="6"/>
    </row>
    <row r="156" spans="1:62" ht="13.5" customHeight="1" x14ac:dyDescent="0.2">
      <c r="A156" s="5"/>
      <c r="BJ156" s="6"/>
    </row>
    <row r="157" spans="1:62" ht="13.5" customHeight="1" x14ac:dyDescent="0.2">
      <c r="A157" s="5"/>
      <c r="B157" s="1" t="s">
        <v>101</v>
      </c>
      <c r="BJ157" s="6"/>
    </row>
    <row r="158" spans="1:62" ht="13.5" customHeight="1" x14ac:dyDescent="0.2">
      <c r="A158" s="5"/>
      <c r="B158" s="1" t="s">
        <v>100</v>
      </c>
      <c r="BJ158" s="6"/>
    </row>
    <row r="159" spans="1:62" ht="13.5" customHeight="1" x14ac:dyDescent="0.2">
      <c r="A159" s="5"/>
      <c r="BJ159" s="6"/>
    </row>
    <row r="160" spans="1:62" ht="13.5" customHeight="1" x14ac:dyDescent="0.2">
      <c r="A160" s="5"/>
      <c r="B160" s="1" t="s">
        <v>102</v>
      </c>
      <c r="BJ160" s="6"/>
    </row>
    <row r="161" spans="1:62" ht="13.5" customHeight="1" x14ac:dyDescent="0.2">
      <c r="A161" s="5"/>
      <c r="B161" s="1" t="s">
        <v>97</v>
      </c>
      <c r="BJ161" s="6"/>
    </row>
    <row r="162" spans="1:62" ht="13.5" customHeight="1" x14ac:dyDescent="0.2">
      <c r="A162" s="5"/>
      <c r="BJ162" s="6"/>
    </row>
    <row r="163" spans="1:62" ht="13.5" customHeight="1" x14ac:dyDescent="0.2">
      <c r="A163" s="10"/>
      <c r="B163" s="32" t="s">
        <v>31</v>
      </c>
      <c r="C163" s="3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5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 t="s">
        <v>125</v>
      </c>
      <c r="BJ163" s="11"/>
    </row>
  </sheetData>
  <mergeCells count="4">
    <mergeCell ref="A2:BJ2"/>
    <mergeCell ref="B163:C163"/>
    <mergeCell ref="B150:BI151"/>
    <mergeCell ref="B152:BI152"/>
  </mergeCells>
  <hyperlinks>
    <hyperlink ref="B163:C163" r:id="rId1" display="Source: IPEDS C, Completions Survey" xr:uid="{DB0D6305-DC5A-4EF9-A7FB-A9894A700270}"/>
    <hyperlink ref="B152" r:id="rId2" xr:uid="{4127898F-96A2-4FE7-98EC-448E117841E6}"/>
  </hyperlinks>
  <printOptions horizontalCentered="1"/>
  <pageMargins left="0.7" right="0.45" top="0.5" bottom="0.25" header="0.3" footer="0.3"/>
  <pageSetup orientation="portrait" r:id="rId3"/>
  <rowBreaks count="2" manualBreakCount="2">
    <brk id="60" max="16383" man="1"/>
    <brk id="113" max="16383" man="1"/>
  </rowBreaks>
  <ignoredErrors>
    <ignoredError sqref="BE50" formula="1"/>
    <ignoredError sqref="BG7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J126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3.5" customHeight="1" x14ac:dyDescent="0.2"/>
  <cols>
    <col min="1" max="2" width="2.7109375" style="1" customWidth="1"/>
    <col min="3" max="3" width="25.7109375" style="1" customWidth="1"/>
    <col min="4" max="55" width="7.7109375" style="1" hidden="1" customWidth="1"/>
    <col min="56" max="61" width="7.7109375" style="1" customWidth="1"/>
    <col min="62" max="62" width="2.7109375" style="1" customWidth="1"/>
    <col min="63" max="16384" width="9.140625" style="1"/>
  </cols>
  <sheetData>
    <row r="2" spans="1:62" ht="15" customHeight="1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1"/>
    </row>
    <row r="3" spans="1:62" ht="13.5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"/>
    </row>
    <row r="4" spans="1:62" ht="15" customHeight="1" x14ac:dyDescent="0.25">
      <c r="A4" s="5"/>
      <c r="B4" s="7" t="s">
        <v>109</v>
      </c>
      <c r="BJ4" s="6"/>
    </row>
    <row r="5" spans="1:62" ht="15" customHeight="1" x14ac:dyDescent="0.25">
      <c r="A5" s="5"/>
      <c r="B5" s="7" t="s">
        <v>28</v>
      </c>
      <c r="BJ5" s="6"/>
    </row>
    <row r="6" spans="1:62" ht="13.5" customHeight="1" x14ac:dyDescent="0.2">
      <c r="A6" s="5"/>
      <c r="BJ6" s="6"/>
    </row>
    <row r="7" spans="1:62" ht="13.5" customHeight="1" thickBot="1" x14ac:dyDescent="0.25">
      <c r="A7" s="5"/>
      <c r="B7" s="3"/>
      <c r="C7" s="3"/>
      <c r="D7" s="4" t="s">
        <v>63</v>
      </c>
      <c r="E7" s="4" t="s">
        <v>62</v>
      </c>
      <c r="F7" s="4" t="s">
        <v>61</v>
      </c>
      <c r="G7" s="4" t="s">
        <v>60</v>
      </c>
      <c r="H7" s="4" t="s">
        <v>59</v>
      </c>
      <c r="I7" s="4" t="s">
        <v>58</v>
      </c>
      <c r="J7" s="4" t="s">
        <v>57</v>
      </c>
      <c r="K7" s="4" t="s">
        <v>56</v>
      </c>
      <c r="L7" s="4" t="s">
        <v>55</v>
      </c>
      <c r="M7" s="4" t="s">
        <v>54</v>
      </c>
      <c r="N7" s="4" t="s">
        <v>53</v>
      </c>
      <c r="O7" s="4" t="s">
        <v>52</v>
      </c>
      <c r="P7" s="4" t="s">
        <v>51</v>
      </c>
      <c r="Q7" s="4" t="s">
        <v>50</v>
      </c>
      <c r="R7" s="4" t="s">
        <v>49</v>
      </c>
      <c r="S7" s="4" t="s">
        <v>48</v>
      </c>
      <c r="T7" s="4" t="s">
        <v>47</v>
      </c>
      <c r="U7" s="4" t="s">
        <v>46</v>
      </c>
      <c r="V7" s="4" t="s">
        <v>45</v>
      </c>
      <c r="W7" s="4" t="s">
        <v>42</v>
      </c>
      <c r="X7" s="4" t="s">
        <v>43</v>
      </c>
      <c r="Y7" s="4" t="s">
        <v>39</v>
      </c>
      <c r="Z7" s="4" t="s">
        <v>40</v>
      </c>
      <c r="AA7" s="4" t="s">
        <v>41</v>
      </c>
      <c r="AB7" s="4" t="s">
        <v>38</v>
      </c>
      <c r="AC7" s="4" t="s">
        <v>37</v>
      </c>
      <c r="AD7" s="4" t="s">
        <v>36</v>
      </c>
      <c r="AE7" s="4" t="s">
        <v>35</v>
      </c>
      <c r="AF7" s="4" t="s">
        <v>34</v>
      </c>
      <c r="AG7" s="4" t="s">
        <v>22</v>
      </c>
      <c r="AH7" s="4" t="s">
        <v>21</v>
      </c>
      <c r="AI7" s="4" t="s">
        <v>20</v>
      </c>
      <c r="AJ7" s="4" t="s">
        <v>19</v>
      </c>
      <c r="AK7" s="4" t="s">
        <v>18</v>
      </c>
      <c r="AL7" s="4" t="s">
        <v>17</v>
      </c>
      <c r="AM7" s="4" t="s">
        <v>16</v>
      </c>
      <c r="AN7" s="4" t="s">
        <v>15</v>
      </c>
      <c r="AO7" s="4" t="s">
        <v>14</v>
      </c>
      <c r="AP7" s="4" t="s">
        <v>13</v>
      </c>
      <c r="AQ7" s="4" t="s">
        <v>12</v>
      </c>
      <c r="AR7" s="4" t="s">
        <v>8</v>
      </c>
      <c r="AS7" s="4" t="s">
        <v>6</v>
      </c>
      <c r="AT7" s="4" t="s">
        <v>3</v>
      </c>
      <c r="AU7" s="4" t="s">
        <v>1</v>
      </c>
      <c r="AV7" s="4" t="s">
        <v>2</v>
      </c>
      <c r="AW7" s="4" t="s">
        <v>4</v>
      </c>
      <c r="AX7" s="4" t="s">
        <v>108</v>
      </c>
      <c r="AY7" s="4" t="s">
        <v>110</v>
      </c>
      <c r="AZ7" s="4" t="s">
        <v>112</v>
      </c>
      <c r="BA7" s="4" t="s">
        <v>113</v>
      </c>
      <c r="BB7" s="4" t="s">
        <v>114</v>
      </c>
      <c r="BC7" s="4" t="s">
        <v>115</v>
      </c>
      <c r="BD7" s="4" t="s">
        <v>116</v>
      </c>
      <c r="BE7" s="4" t="s">
        <v>118</v>
      </c>
      <c r="BF7" s="4" t="s">
        <v>119</v>
      </c>
      <c r="BG7" s="4" t="s">
        <v>120</v>
      </c>
      <c r="BH7" s="4" t="s">
        <v>121</v>
      </c>
      <c r="BI7" s="4" t="s">
        <v>124</v>
      </c>
      <c r="BJ7" s="6"/>
    </row>
    <row r="8" spans="1:62" ht="13.5" customHeight="1" thickTop="1" x14ac:dyDescent="0.2">
      <c r="A8" s="5"/>
      <c r="BJ8" s="6"/>
    </row>
    <row r="9" spans="1:62" ht="13.5" customHeight="1" x14ac:dyDescent="0.2">
      <c r="A9" s="5"/>
      <c r="B9" s="18" t="s">
        <v>30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6"/>
    </row>
    <row r="10" spans="1:62" ht="13.5" customHeight="1" x14ac:dyDescent="0.2">
      <c r="A10" s="5"/>
      <c r="B10" s="8" t="s">
        <v>65</v>
      </c>
      <c r="BJ10" s="6"/>
    </row>
    <row r="11" spans="1:62" ht="13.5" customHeight="1" x14ac:dyDescent="0.2">
      <c r="A11" s="5"/>
      <c r="B11" s="8"/>
      <c r="C11" s="1" t="s">
        <v>10</v>
      </c>
      <c r="BH11" s="1">
        <v>0</v>
      </c>
      <c r="BI11" s="1">
        <v>1</v>
      </c>
      <c r="BJ11" s="6"/>
    </row>
    <row r="12" spans="1:62" ht="13.5" customHeight="1" x14ac:dyDescent="0.2">
      <c r="A12" s="5"/>
      <c r="B12" s="8"/>
      <c r="C12" s="1" t="s">
        <v>0</v>
      </c>
      <c r="BF12" s="1">
        <v>0</v>
      </c>
      <c r="BG12" s="1">
        <v>0</v>
      </c>
      <c r="BH12" s="1">
        <v>4</v>
      </c>
      <c r="BI12" s="1">
        <v>9</v>
      </c>
      <c r="BJ12" s="6"/>
    </row>
    <row r="13" spans="1:62" ht="13.5" customHeight="1" x14ac:dyDescent="0.2">
      <c r="A13" s="5"/>
      <c r="B13" s="8"/>
      <c r="BF13" s="9">
        <f>BF12</f>
        <v>0</v>
      </c>
      <c r="BG13" s="9">
        <f>BG12</f>
        <v>0</v>
      </c>
      <c r="BH13" s="9">
        <f>SUM(BH11:BH12)</f>
        <v>4</v>
      </c>
      <c r="BI13" s="9">
        <f>SUM(BI11:BI12)</f>
        <v>10</v>
      </c>
      <c r="BJ13" s="6"/>
    </row>
    <row r="14" spans="1:62" ht="13.5" customHeight="1" x14ac:dyDescent="0.2">
      <c r="A14" s="5"/>
      <c r="B14" s="8" t="s">
        <v>68</v>
      </c>
      <c r="BJ14" s="6"/>
    </row>
    <row r="15" spans="1:62" ht="13.5" customHeight="1" x14ac:dyDescent="0.2">
      <c r="A15" s="5"/>
      <c r="B15" s="8"/>
      <c r="C15" s="1" t="s">
        <v>9</v>
      </c>
      <c r="BH15" s="1">
        <v>5</v>
      </c>
      <c r="BI15" s="1">
        <v>6</v>
      </c>
      <c r="BJ15" s="6"/>
    </row>
    <row r="16" spans="1:62" ht="13.5" customHeight="1" x14ac:dyDescent="0.2">
      <c r="A16" s="5"/>
      <c r="B16" s="8" t="s">
        <v>69</v>
      </c>
      <c r="BJ16" s="6"/>
    </row>
    <row r="17" spans="1:62" ht="13.5" customHeight="1" x14ac:dyDescent="0.2">
      <c r="A17" s="5"/>
      <c r="C17" s="1" t="s">
        <v>0</v>
      </c>
      <c r="W17" s="1">
        <v>123</v>
      </c>
      <c r="X17" s="1">
        <v>76</v>
      </c>
      <c r="Y17" s="1">
        <v>68</v>
      </c>
      <c r="Z17" s="1">
        <v>57</v>
      </c>
      <c r="AA17" s="1">
        <v>39</v>
      </c>
      <c r="AB17" s="1">
        <v>43</v>
      </c>
      <c r="AC17" s="1">
        <v>46</v>
      </c>
      <c r="AD17" s="1">
        <v>41</v>
      </c>
      <c r="AE17" s="1">
        <v>35</v>
      </c>
      <c r="AF17" s="1">
        <v>47</v>
      </c>
      <c r="AG17" s="1">
        <v>46</v>
      </c>
      <c r="AH17" s="1">
        <v>63</v>
      </c>
      <c r="AI17" s="1">
        <v>71</v>
      </c>
      <c r="AJ17" s="1">
        <v>65</v>
      </c>
      <c r="AK17" s="1">
        <v>79</v>
      </c>
      <c r="AL17" s="1">
        <v>92</v>
      </c>
      <c r="AM17" s="1">
        <v>95</v>
      </c>
      <c r="AN17" s="1">
        <v>83</v>
      </c>
      <c r="AO17" s="1">
        <v>87</v>
      </c>
      <c r="AP17" s="1">
        <v>80</v>
      </c>
      <c r="AQ17" s="1">
        <v>73</v>
      </c>
      <c r="AR17" s="1">
        <v>82</v>
      </c>
      <c r="AS17" s="1">
        <v>59</v>
      </c>
      <c r="AT17" s="1">
        <v>73</v>
      </c>
      <c r="AU17" s="1">
        <v>84</v>
      </c>
      <c r="AV17" s="1">
        <v>77</v>
      </c>
      <c r="AW17" s="1">
        <v>86</v>
      </c>
      <c r="AX17" s="1">
        <v>99</v>
      </c>
      <c r="AY17" s="1">
        <v>121</v>
      </c>
      <c r="AZ17" s="1">
        <v>133</v>
      </c>
      <c r="BA17" s="1">
        <v>131</v>
      </c>
      <c r="BB17" s="1">
        <v>129</v>
      </c>
      <c r="BC17" s="1">
        <v>151</v>
      </c>
      <c r="BD17" s="1">
        <v>168</v>
      </c>
      <c r="BE17" s="1">
        <v>188</v>
      </c>
      <c r="BF17" s="1">
        <v>165</v>
      </c>
      <c r="BG17" s="1">
        <v>149</v>
      </c>
      <c r="BH17" s="1">
        <v>162</v>
      </c>
      <c r="BI17" s="1">
        <v>187</v>
      </c>
      <c r="BJ17" s="6"/>
    </row>
    <row r="18" spans="1:62" ht="13.5" customHeight="1" x14ac:dyDescent="0.2">
      <c r="A18" s="5"/>
      <c r="C18" s="1" t="s">
        <v>9</v>
      </c>
      <c r="AM18" s="1">
        <v>0</v>
      </c>
      <c r="AN18" s="1">
        <v>0</v>
      </c>
      <c r="AO18" s="1">
        <v>1</v>
      </c>
      <c r="AP18" s="1">
        <v>6</v>
      </c>
      <c r="AQ18" s="1">
        <v>13</v>
      </c>
      <c r="AR18" s="1">
        <v>30</v>
      </c>
      <c r="AS18" s="1">
        <v>44</v>
      </c>
      <c r="AT18" s="1">
        <v>29</v>
      </c>
      <c r="AU18" s="1">
        <v>39</v>
      </c>
      <c r="AV18" s="1">
        <v>30</v>
      </c>
      <c r="AW18" s="1">
        <v>24</v>
      </c>
      <c r="AX18" s="1">
        <v>19</v>
      </c>
      <c r="AY18" s="1">
        <v>22</v>
      </c>
      <c r="AZ18" s="1">
        <v>22</v>
      </c>
      <c r="BA18" s="1">
        <v>23</v>
      </c>
      <c r="BB18" s="1">
        <v>12</v>
      </c>
      <c r="BC18" s="1">
        <v>14</v>
      </c>
      <c r="BD18" s="1">
        <v>16</v>
      </c>
      <c r="BE18" s="1">
        <v>24</v>
      </c>
      <c r="BF18" s="1">
        <v>9</v>
      </c>
      <c r="BG18" s="1">
        <v>10</v>
      </c>
      <c r="BH18" s="1">
        <v>6</v>
      </c>
      <c r="BI18" s="1">
        <v>14</v>
      </c>
      <c r="BJ18" s="6"/>
    </row>
    <row r="19" spans="1:62" ht="13.5" customHeight="1" x14ac:dyDescent="0.2">
      <c r="A19" s="5"/>
      <c r="C19" s="1" t="s">
        <v>5</v>
      </c>
      <c r="W19" s="1">
        <v>47</v>
      </c>
      <c r="X19" s="1">
        <v>35</v>
      </c>
      <c r="Y19" s="1">
        <v>29</v>
      </c>
      <c r="Z19" s="1">
        <v>32</v>
      </c>
      <c r="AA19" s="1">
        <v>39</v>
      </c>
      <c r="AB19" s="1">
        <v>37</v>
      </c>
      <c r="AC19" s="1">
        <v>35</v>
      </c>
      <c r="AD19" s="1">
        <v>45</v>
      </c>
      <c r="AE19" s="1">
        <v>42</v>
      </c>
      <c r="AF19" s="1">
        <v>36</v>
      </c>
      <c r="AG19" s="1">
        <v>34</v>
      </c>
      <c r="AH19" s="1">
        <v>36</v>
      </c>
      <c r="AI19" s="1">
        <v>23</v>
      </c>
      <c r="AJ19" s="1">
        <v>45</v>
      </c>
      <c r="AK19" s="1">
        <v>32</v>
      </c>
      <c r="AL19" s="1">
        <v>28</v>
      </c>
      <c r="AM19" s="1">
        <v>22</v>
      </c>
      <c r="AN19" s="1">
        <v>38</v>
      </c>
      <c r="AO19" s="1">
        <v>56</v>
      </c>
      <c r="AP19" s="1">
        <v>51</v>
      </c>
      <c r="AQ19" s="1">
        <v>38</v>
      </c>
      <c r="AR19" s="1">
        <v>51</v>
      </c>
      <c r="AS19" s="1">
        <v>57</v>
      </c>
      <c r="AT19" s="1">
        <v>44</v>
      </c>
      <c r="AU19" s="1">
        <v>64</v>
      </c>
      <c r="AV19" s="1">
        <v>49</v>
      </c>
      <c r="AW19" s="1">
        <f>15+11</f>
        <v>26</v>
      </c>
      <c r="AX19" s="1">
        <v>34</v>
      </c>
      <c r="AY19" s="1">
        <v>85</v>
      </c>
      <c r="AZ19" s="1">
        <v>60</v>
      </c>
      <c r="BA19" s="1">
        <v>56</v>
      </c>
      <c r="BB19" s="1">
        <v>58</v>
      </c>
      <c r="BC19" s="1">
        <v>41</v>
      </c>
      <c r="BD19" s="1">
        <v>32</v>
      </c>
      <c r="BE19" s="1">
        <v>39</v>
      </c>
      <c r="BF19" s="1">
        <v>38</v>
      </c>
      <c r="BG19" s="1">
        <v>64</v>
      </c>
      <c r="BH19" s="1">
        <v>165</v>
      </c>
      <c r="BI19" s="1">
        <v>197</v>
      </c>
      <c r="BJ19" s="6"/>
    </row>
    <row r="20" spans="1:62" ht="13.5" customHeight="1" x14ac:dyDescent="0.2">
      <c r="A20" s="5"/>
      <c r="C20" s="1" t="s">
        <v>7</v>
      </c>
      <c r="W20" s="1">
        <v>5</v>
      </c>
      <c r="X20" s="1">
        <v>2</v>
      </c>
      <c r="Y20" s="1">
        <v>5</v>
      </c>
      <c r="Z20" s="1">
        <v>3</v>
      </c>
      <c r="AA20" s="1">
        <v>3</v>
      </c>
      <c r="AB20" s="1">
        <v>2</v>
      </c>
      <c r="AC20" s="1">
        <v>7</v>
      </c>
      <c r="AD20" s="1">
        <v>5</v>
      </c>
      <c r="AE20" s="1">
        <v>2</v>
      </c>
      <c r="AF20" s="1">
        <v>1</v>
      </c>
      <c r="AG20" s="1">
        <v>4</v>
      </c>
      <c r="AH20" s="1">
        <v>1</v>
      </c>
      <c r="AI20" s="1">
        <v>0</v>
      </c>
      <c r="AJ20" s="1">
        <v>1</v>
      </c>
      <c r="AK20" s="1">
        <v>0</v>
      </c>
      <c r="AL20" s="1">
        <v>0</v>
      </c>
      <c r="AM20" s="1">
        <v>1</v>
      </c>
      <c r="AN20" s="1">
        <v>0</v>
      </c>
      <c r="AO20" s="1">
        <v>2</v>
      </c>
      <c r="AP20" s="1">
        <v>1</v>
      </c>
      <c r="AQ20" s="1">
        <v>3</v>
      </c>
      <c r="AR20" s="1">
        <v>3</v>
      </c>
      <c r="AS20" s="1">
        <v>1</v>
      </c>
      <c r="AT20" s="1">
        <v>1</v>
      </c>
      <c r="AU20" s="1">
        <v>4</v>
      </c>
      <c r="AV20" s="1">
        <v>1</v>
      </c>
      <c r="AW20" s="1">
        <v>3</v>
      </c>
      <c r="AX20" s="1">
        <v>9</v>
      </c>
      <c r="AY20" s="1">
        <v>6</v>
      </c>
      <c r="AZ20" s="1">
        <v>6</v>
      </c>
      <c r="BA20" s="1">
        <v>6</v>
      </c>
      <c r="BB20" s="1">
        <v>2</v>
      </c>
      <c r="BC20" s="1">
        <v>3</v>
      </c>
      <c r="BD20" s="1">
        <v>4</v>
      </c>
      <c r="BE20" s="1">
        <v>5</v>
      </c>
      <c r="BF20" s="1">
        <v>3</v>
      </c>
      <c r="BG20" s="1">
        <v>4</v>
      </c>
      <c r="BH20" s="1">
        <v>2</v>
      </c>
      <c r="BI20" s="1">
        <v>3</v>
      </c>
      <c r="BJ20" s="6"/>
    </row>
    <row r="21" spans="1:62" ht="13.5" customHeight="1" x14ac:dyDescent="0.2">
      <c r="A21" s="5"/>
      <c r="W21" s="9">
        <f t="shared" ref="W21:AA21" si="0">SUM(W17:W20)</f>
        <v>175</v>
      </c>
      <c r="X21" s="9">
        <f t="shared" si="0"/>
        <v>113</v>
      </c>
      <c r="Y21" s="9">
        <f t="shared" si="0"/>
        <v>102</v>
      </c>
      <c r="Z21" s="9">
        <f t="shared" si="0"/>
        <v>92</v>
      </c>
      <c r="AA21" s="9">
        <f t="shared" si="0"/>
        <v>81</v>
      </c>
      <c r="AB21" s="9">
        <f t="shared" ref="AB21:AD21" si="1">SUM(AB17:AB20)</f>
        <v>82</v>
      </c>
      <c r="AC21" s="9">
        <f t="shared" si="1"/>
        <v>88</v>
      </c>
      <c r="AD21" s="9">
        <f t="shared" si="1"/>
        <v>91</v>
      </c>
      <c r="AE21" s="9">
        <f t="shared" ref="AE21:AG21" si="2">SUM(AE17:AE20)</f>
        <v>79</v>
      </c>
      <c r="AF21" s="9">
        <f t="shared" si="2"/>
        <v>84</v>
      </c>
      <c r="AG21" s="9">
        <f t="shared" si="2"/>
        <v>84</v>
      </c>
      <c r="AH21" s="9">
        <f t="shared" ref="AH21:AV21" si="3">SUM(AH17:AH20)</f>
        <v>100</v>
      </c>
      <c r="AI21" s="9">
        <f t="shared" si="3"/>
        <v>94</v>
      </c>
      <c r="AJ21" s="9">
        <f t="shared" si="3"/>
        <v>111</v>
      </c>
      <c r="AK21" s="9">
        <f t="shared" si="3"/>
        <v>111</v>
      </c>
      <c r="AL21" s="9">
        <f t="shared" si="3"/>
        <v>120</v>
      </c>
      <c r="AM21" s="9">
        <f t="shared" si="3"/>
        <v>118</v>
      </c>
      <c r="AN21" s="9">
        <f t="shared" si="3"/>
        <v>121</v>
      </c>
      <c r="AO21" s="9">
        <f t="shared" si="3"/>
        <v>146</v>
      </c>
      <c r="AP21" s="9">
        <f t="shared" si="3"/>
        <v>138</v>
      </c>
      <c r="AQ21" s="9">
        <f t="shared" si="3"/>
        <v>127</v>
      </c>
      <c r="AR21" s="9">
        <f t="shared" si="3"/>
        <v>166</v>
      </c>
      <c r="AS21" s="9">
        <f t="shared" si="3"/>
        <v>161</v>
      </c>
      <c r="AT21" s="9">
        <f t="shared" si="3"/>
        <v>147</v>
      </c>
      <c r="AU21" s="9">
        <f t="shared" si="3"/>
        <v>191</v>
      </c>
      <c r="AV21" s="9">
        <f t="shared" si="3"/>
        <v>157</v>
      </c>
      <c r="AW21" s="9">
        <f t="shared" ref="AW21:BB21" si="4">SUM(AW17:AW20)</f>
        <v>139</v>
      </c>
      <c r="AX21" s="9">
        <f t="shared" si="4"/>
        <v>161</v>
      </c>
      <c r="AY21" s="9">
        <f t="shared" si="4"/>
        <v>234</v>
      </c>
      <c r="AZ21" s="9">
        <f t="shared" si="4"/>
        <v>221</v>
      </c>
      <c r="BA21" s="9">
        <f t="shared" si="4"/>
        <v>216</v>
      </c>
      <c r="BB21" s="9">
        <f t="shared" si="4"/>
        <v>201</v>
      </c>
      <c r="BC21" s="9">
        <f t="shared" ref="BC21:BD21" si="5">SUM(BC17:BC20)</f>
        <v>209</v>
      </c>
      <c r="BD21" s="9">
        <f t="shared" si="5"/>
        <v>220</v>
      </c>
      <c r="BE21" s="9">
        <f t="shared" ref="BE21:BF21" si="6">SUM(BE17:BE20)</f>
        <v>256</v>
      </c>
      <c r="BF21" s="9">
        <f t="shared" si="6"/>
        <v>215</v>
      </c>
      <c r="BG21" s="9">
        <f t="shared" ref="BG21:BH21" si="7">SUM(BG17:BG20)</f>
        <v>227</v>
      </c>
      <c r="BH21" s="9">
        <f t="shared" si="7"/>
        <v>335</v>
      </c>
      <c r="BI21" s="9">
        <f t="shared" ref="BI21" si="8">SUM(BI17:BI20)</f>
        <v>401</v>
      </c>
      <c r="BJ21" s="6"/>
    </row>
    <row r="22" spans="1:62" ht="13.5" customHeight="1" x14ac:dyDescent="0.2">
      <c r="A22" s="5"/>
      <c r="B22" s="8" t="s">
        <v>70</v>
      </c>
      <c r="BJ22" s="6"/>
    </row>
    <row r="23" spans="1:62" ht="13.5" customHeight="1" x14ac:dyDescent="0.2">
      <c r="A23" s="5"/>
      <c r="C23" s="1" t="s">
        <v>10</v>
      </c>
      <c r="BF23" s="1">
        <v>14</v>
      </c>
      <c r="BG23" s="1">
        <v>18</v>
      </c>
      <c r="BH23" s="1">
        <v>20</v>
      </c>
      <c r="BI23" s="1">
        <v>16</v>
      </c>
      <c r="BJ23" s="6"/>
    </row>
    <row r="24" spans="1:62" ht="13.5" customHeight="1" x14ac:dyDescent="0.2">
      <c r="A24" s="5"/>
      <c r="C24" s="1" t="s">
        <v>0</v>
      </c>
      <c r="BF24" s="1">
        <v>5</v>
      </c>
      <c r="BG24" s="1">
        <v>9</v>
      </c>
      <c r="BH24" s="1">
        <v>7</v>
      </c>
      <c r="BI24" s="1">
        <v>8</v>
      </c>
      <c r="BJ24" s="6"/>
    </row>
    <row r="25" spans="1:62" ht="13.5" customHeight="1" x14ac:dyDescent="0.2">
      <c r="A25" s="5"/>
      <c r="BF25" s="9">
        <f>SUM(BF23:BF24)</f>
        <v>19</v>
      </c>
      <c r="BG25" s="9">
        <f>SUM(BG23:BG24)</f>
        <v>27</v>
      </c>
      <c r="BH25" s="9">
        <f>SUM(BH23:BH24)</f>
        <v>27</v>
      </c>
      <c r="BI25" s="9">
        <f>SUM(BI23:BI24)</f>
        <v>24</v>
      </c>
      <c r="BJ25" s="6"/>
    </row>
    <row r="26" spans="1:62" ht="13.5" customHeight="1" x14ac:dyDescent="0.2">
      <c r="A26" s="5"/>
      <c r="B26" s="8" t="s">
        <v>71</v>
      </c>
      <c r="BJ26" s="6"/>
    </row>
    <row r="27" spans="1:62" ht="13.5" customHeight="1" x14ac:dyDescent="0.2">
      <c r="A27" s="5"/>
      <c r="B27" s="8"/>
      <c r="C27" s="1" t="s">
        <v>10</v>
      </c>
      <c r="AQ27" s="1">
        <v>1</v>
      </c>
      <c r="AR27" s="1">
        <v>3</v>
      </c>
      <c r="AS27" s="1">
        <v>2</v>
      </c>
      <c r="AT27" s="1">
        <v>1</v>
      </c>
      <c r="AU27" s="1">
        <v>4</v>
      </c>
      <c r="AV27" s="1">
        <v>2</v>
      </c>
      <c r="AW27" s="1">
        <v>0</v>
      </c>
      <c r="AX27" s="1">
        <v>3</v>
      </c>
      <c r="AY27" s="1">
        <v>14</v>
      </c>
      <c r="AZ27" s="1">
        <v>9</v>
      </c>
      <c r="BA27" s="1">
        <v>8</v>
      </c>
      <c r="BB27" s="1">
        <v>6</v>
      </c>
      <c r="BC27" s="1">
        <v>11</v>
      </c>
      <c r="BD27" s="1">
        <v>8</v>
      </c>
      <c r="BE27" s="1">
        <v>12</v>
      </c>
      <c r="BF27" s="1">
        <v>7</v>
      </c>
      <c r="BG27" s="1">
        <v>9</v>
      </c>
      <c r="BH27" s="1">
        <v>8</v>
      </c>
      <c r="BI27" s="1">
        <v>9</v>
      </c>
      <c r="BJ27" s="6"/>
    </row>
    <row r="28" spans="1:62" ht="13.5" customHeight="1" x14ac:dyDescent="0.2">
      <c r="A28" s="5"/>
      <c r="C28" s="1" t="s">
        <v>0</v>
      </c>
      <c r="W28" s="1">
        <f>887-W35</f>
        <v>778</v>
      </c>
      <c r="X28" s="1">
        <f>809-X35</f>
        <v>713</v>
      </c>
      <c r="Y28" s="1">
        <f>737-Y35</f>
        <v>674</v>
      </c>
      <c r="Z28" s="1">
        <f>652-Z35</f>
        <v>576</v>
      </c>
      <c r="AA28" s="1">
        <f>598-AA35</f>
        <v>524</v>
      </c>
      <c r="AB28" s="1">
        <f>563-AB35</f>
        <v>505</v>
      </c>
      <c r="AC28" s="1">
        <f>621-AC35</f>
        <v>571</v>
      </c>
      <c r="AD28" s="1">
        <f>664-AD35</f>
        <v>620</v>
      </c>
      <c r="AE28" s="1">
        <f>591-AE35</f>
        <v>527</v>
      </c>
      <c r="AF28" s="1">
        <f>569-AF35</f>
        <v>519</v>
      </c>
      <c r="AG28" s="1">
        <f>660-AG35</f>
        <v>607</v>
      </c>
      <c r="AH28" s="1">
        <f>584-AH35</f>
        <v>549</v>
      </c>
      <c r="AI28" s="1">
        <f>585-AI35</f>
        <v>533</v>
      </c>
      <c r="AJ28" s="1">
        <f>562-AJ35</f>
        <v>514</v>
      </c>
      <c r="AK28" s="1">
        <f>498-AK35</f>
        <v>446</v>
      </c>
      <c r="AL28" s="1">
        <f>557-AL35</f>
        <v>511</v>
      </c>
      <c r="AM28" s="1">
        <v>469</v>
      </c>
      <c r="AN28" s="1">
        <f>542-AN35</f>
        <v>472</v>
      </c>
      <c r="AO28" s="1">
        <f>493-AO35</f>
        <v>447</v>
      </c>
      <c r="AP28" s="1">
        <f>504-AP35</f>
        <v>457</v>
      </c>
      <c r="AQ28" s="1">
        <f>593-AQ35</f>
        <v>548</v>
      </c>
      <c r="AR28" s="1">
        <f>657-AR35</f>
        <v>609</v>
      </c>
      <c r="AS28" s="1">
        <f>689-AS35</f>
        <v>629</v>
      </c>
      <c r="AT28" s="1">
        <v>700</v>
      </c>
      <c r="AU28" s="1">
        <v>688</v>
      </c>
      <c r="AV28" s="1">
        <v>753</v>
      </c>
      <c r="AW28" s="1">
        <v>779</v>
      </c>
      <c r="AX28" s="1">
        <v>752</v>
      </c>
      <c r="AY28" s="1">
        <v>862</v>
      </c>
      <c r="AZ28" s="1">
        <v>901</v>
      </c>
      <c r="BA28" s="1">
        <v>856</v>
      </c>
      <c r="BB28" s="1">
        <v>985</v>
      </c>
      <c r="BC28" s="1">
        <v>948</v>
      </c>
      <c r="BD28" s="1">
        <v>949</v>
      </c>
      <c r="BE28" s="1">
        <v>920</v>
      </c>
      <c r="BF28" s="1">
        <v>869</v>
      </c>
      <c r="BG28" s="1">
        <v>794</v>
      </c>
      <c r="BH28" s="1">
        <v>779</v>
      </c>
      <c r="BI28" s="1">
        <v>739</v>
      </c>
      <c r="BJ28" s="6"/>
    </row>
    <row r="29" spans="1:62" ht="13.5" customHeight="1" x14ac:dyDescent="0.2">
      <c r="A29" s="5"/>
      <c r="C29" s="1" t="s">
        <v>9</v>
      </c>
      <c r="AK29" s="1">
        <v>0</v>
      </c>
      <c r="AL29" s="1">
        <v>22</v>
      </c>
      <c r="AM29" s="1">
        <v>20</v>
      </c>
      <c r="AN29" s="1">
        <v>70</v>
      </c>
      <c r="AO29" s="1">
        <v>82</v>
      </c>
      <c r="AP29" s="1">
        <v>69</v>
      </c>
      <c r="AQ29" s="1">
        <v>110</v>
      </c>
      <c r="AR29" s="1">
        <v>128</v>
      </c>
      <c r="AS29" s="1">
        <v>202</v>
      </c>
      <c r="AT29" s="1">
        <v>195</v>
      </c>
      <c r="AU29" s="1">
        <v>183</v>
      </c>
      <c r="AV29" s="1">
        <v>136</v>
      </c>
      <c r="AW29" s="1">
        <v>189</v>
      </c>
      <c r="AX29" s="1">
        <v>269</v>
      </c>
      <c r="AY29" s="1">
        <v>300</v>
      </c>
      <c r="AZ29" s="1">
        <v>308</v>
      </c>
      <c r="BA29" s="1">
        <v>282</v>
      </c>
      <c r="BB29" s="1">
        <v>301</v>
      </c>
      <c r="BC29" s="1">
        <v>263</v>
      </c>
      <c r="BD29" s="1">
        <v>245</v>
      </c>
      <c r="BE29" s="1">
        <v>238</v>
      </c>
      <c r="BF29" s="1">
        <v>191</v>
      </c>
      <c r="BG29" s="1">
        <v>194</v>
      </c>
      <c r="BH29" s="1">
        <v>188</v>
      </c>
      <c r="BI29" s="1">
        <v>190</v>
      </c>
      <c r="BJ29" s="6"/>
    </row>
    <row r="30" spans="1:62" ht="13.5" hidden="1" customHeight="1" x14ac:dyDescent="0.2">
      <c r="A30" s="5"/>
      <c r="C30" s="1" t="s">
        <v>44</v>
      </c>
      <c r="W30" s="1">
        <v>0</v>
      </c>
      <c r="X30" s="1">
        <v>0</v>
      </c>
      <c r="Y30" s="1">
        <v>0</v>
      </c>
      <c r="Z30" s="1">
        <v>1</v>
      </c>
      <c r="AA30" s="1">
        <v>0</v>
      </c>
      <c r="AB30" s="1">
        <v>0</v>
      </c>
      <c r="BJ30" s="6"/>
    </row>
    <row r="31" spans="1:62" ht="13.5" customHeight="1" x14ac:dyDescent="0.2">
      <c r="A31" s="5"/>
      <c r="C31" s="1" t="s">
        <v>5</v>
      </c>
      <c r="W31" s="1">
        <f>219-W38</f>
        <v>166</v>
      </c>
      <c r="X31" s="1">
        <f>240-X38</f>
        <v>182</v>
      </c>
      <c r="Y31" s="1">
        <f>224-Y38</f>
        <v>163</v>
      </c>
      <c r="Z31" s="1">
        <f>246-Z38</f>
        <v>191</v>
      </c>
      <c r="AA31" s="1">
        <f>219-AA38</f>
        <v>160</v>
      </c>
      <c r="AB31" s="1">
        <f>248-AB38</f>
        <v>163</v>
      </c>
      <c r="AC31" s="1">
        <f>243-AC38</f>
        <v>148</v>
      </c>
      <c r="AD31" s="1">
        <f>232-AD38</f>
        <v>133</v>
      </c>
      <c r="AE31" s="1">
        <f>253-AE38</f>
        <v>147</v>
      </c>
      <c r="AF31" s="1">
        <f>240-AF38</f>
        <v>101</v>
      </c>
      <c r="AG31" s="1">
        <f>280-AG38</f>
        <v>117</v>
      </c>
      <c r="AH31" s="1">
        <f>283-AH38</f>
        <v>123</v>
      </c>
      <c r="AI31" s="1">
        <f>247-AI38</f>
        <v>103</v>
      </c>
      <c r="AJ31" s="1">
        <f>249-AJ38</f>
        <v>128</v>
      </c>
      <c r="AK31" s="1">
        <f>302-AK38</f>
        <v>147</v>
      </c>
      <c r="AL31" s="1">
        <f>307-AL38</f>
        <v>184</v>
      </c>
      <c r="AM31" s="1">
        <v>215</v>
      </c>
      <c r="AN31" s="1">
        <f>426-AN38</f>
        <v>308</v>
      </c>
      <c r="AO31" s="1">
        <f>342-AO38</f>
        <v>226</v>
      </c>
      <c r="AP31" s="1">
        <f>300-AP38</f>
        <v>205</v>
      </c>
      <c r="AQ31" s="1">
        <f>279-AQ38</f>
        <v>213</v>
      </c>
      <c r="AR31" s="1">
        <f>344-AR38</f>
        <v>270</v>
      </c>
      <c r="AS31" s="1">
        <f>328-AS38</f>
        <v>254</v>
      </c>
      <c r="AT31" s="1">
        <v>243</v>
      </c>
      <c r="AU31" s="1">
        <v>296</v>
      </c>
      <c r="AV31" s="1">
        <v>316</v>
      </c>
      <c r="AW31" s="1">
        <v>351</v>
      </c>
      <c r="AX31" s="1">
        <v>323</v>
      </c>
      <c r="AY31" s="1">
        <v>397</v>
      </c>
      <c r="AZ31" s="1">
        <v>411</v>
      </c>
      <c r="BA31" s="1">
        <v>383</v>
      </c>
      <c r="BB31" s="1">
        <v>348</v>
      </c>
      <c r="BC31" s="1">
        <v>293</v>
      </c>
      <c r="BD31" s="1">
        <v>241</v>
      </c>
      <c r="BE31" s="1">
        <v>221</v>
      </c>
      <c r="BF31" s="1">
        <v>199</v>
      </c>
      <c r="BG31" s="1">
        <v>234</v>
      </c>
      <c r="BH31" s="1">
        <v>224</v>
      </c>
      <c r="BI31" s="1">
        <v>217</v>
      </c>
      <c r="BJ31" s="6"/>
    </row>
    <row r="32" spans="1:62" ht="13.5" customHeight="1" x14ac:dyDescent="0.2">
      <c r="A32" s="5"/>
      <c r="C32" s="1" t="s">
        <v>7</v>
      </c>
      <c r="W32" s="1">
        <f>29-W39</f>
        <v>26</v>
      </c>
      <c r="X32" s="1">
        <f>29-X39</f>
        <v>28</v>
      </c>
      <c r="Y32" s="1">
        <f>25-Y39</f>
        <v>19</v>
      </c>
      <c r="Z32" s="1">
        <f>33-Z39</f>
        <v>27</v>
      </c>
      <c r="AA32" s="1">
        <f>46-AA39</f>
        <v>34</v>
      </c>
      <c r="AB32" s="1">
        <f>48-AB39</f>
        <v>33</v>
      </c>
      <c r="AC32" s="1">
        <f>40-AC39</f>
        <v>32</v>
      </c>
      <c r="AD32" s="1">
        <f>42-AD39</f>
        <v>25</v>
      </c>
      <c r="AE32" s="1">
        <f>51-AE39</f>
        <v>28</v>
      </c>
      <c r="AF32" s="1">
        <f>47-AF39</f>
        <v>24</v>
      </c>
      <c r="AG32" s="1">
        <f>42-AG39</f>
        <v>30</v>
      </c>
      <c r="AH32" s="1">
        <f>41-AH39</f>
        <v>28</v>
      </c>
      <c r="AI32" s="1">
        <f>31-AI39</f>
        <v>23</v>
      </c>
      <c r="AJ32" s="1">
        <f>26-AJ39</f>
        <v>21</v>
      </c>
      <c r="AK32" s="1">
        <f>31-AK39</f>
        <v>29</v>
      </c>
      <c r="AL32" s="1">
        <f>29-AL39</f>
        <v>25</v>
      </c>
      <c r="AM32" s="1">
        <v>31</v>
      </c>
      <c r="AN32" s="1">
        <f>41-AN39</f>
        <v>34</v>
      </c>
      <c r="AO32" s="1">
        <f>54-AO39</f>
        <v>48</v>
      </c>
      <c r="AP32" s="1">
        <f>52-AP39</f>
        <v>48</v>
      </c>
      <c r="AQ32" s="1">
        <f>45-AQ39</f>
        <v>40</v>
      </c>
      <c r="AR32" s="1">
        <f>48-AR39</f>
        <v>43</v>
      </c>
      <c r="AS32" s="1">
        <f>33-AS39</f>
        <v>31</v>
      </c>
      <c r="AT32" s="1">
        <v>34</v>
      </c>
      <c r="AU32" s="1">
        <v>38</v>
      </c>
      <c r="AV32" s="1">
        <v>42</v>
      </c>
      <c r="AW32" s="1">
        <v>63</v>
      </c>
      <c r="AX32" s="1">
        <v>40</v>
      </c>
      <c r="AY32" s="1">
        <v>66</v>
      </c>
      <c r="AZ32" s="1">
        <v>75</v>
      </c>
      <c r="BA32" s="1">
        <v>58</v>
      </c>
      <c r="BB32" s="1">
        <v>84</v>
      </c>
      <c r="BC32" s="1">
        <v>80</v>
      </c>
      <c r="BD32" s="1">
        <v>84</v>
      </c>
      <c r="BE32" s="1">
        <v>87</v>
      </c>
      <c r="BF32" s="1">
        <v>86</v>
      </c>
      <c r="BG32" s="1">
        <v>63</v>
      </c>
      <c r="BH32" s="1">
        <v>68</v>
      </c>
      <c r="BI32" s="1">
        <v>56</v>
      </c>
      <c r="BJ32" s="6"/>
    </row>
    <row r="33" spans="1:62" ht="13.5" customHeight="1" x14ac:dyDescent="0.2">
      <c r="A33" s="5"/>
      <c r="W33" s="9">
        <f t="shared" ref="W33:AA33" si="9">SUM(W28:W32)</f>
        <v>970</v>
      </c>
      <c r="X33" s="9">
        <f t="shared" si="9"/>
        <v>923</v>
      </c>
      <c r="Y33" s="9">
        <f t="shared" si="9"/>
        <v>856</v>
      </c>
      <c r="Z33" s="9">
        <f t="shared" si="9"/>
        <v>795</v>
      </c>
      <c r="AA33" s="9">
        <f t="shared" si="9"/>
        <v>718</v>
      </c>
      <c r="AB33" s="9">
        <f t="shared" ref="AB33:AP33" si="10">SUM(AB28:AB32)</f>
        <v>701</v>
      </c>
      <c r="AC33" s="9">
        <f t="shared" si="10"/>
        <v>751</v>
      </c>
      <c r="AD33" s="9">
        <f t="shared" si="10"/>
        <v>778</v>
      </c>
      <c r="AE33" s="9">
        <f t="shared" si="10"/>
        <v>702</v>
      </c>
      <c r="AF33" s="9">
        <f t="shared" si="10"/>
        <v>644</v>
      </c>
      <c r="AG33" s="9">
        <f t="shared" si="10"/>
        <v>754</v>
      </c>
      <c r="AH33" s="9">
        <f t="shared" si="10"/>
        <v>700</v>
      </c>
      <c r="AI33" s="9">
        <f t="shared" si="10"/>
        <v>659</v>
      </c>
      <c r="AJ33" s="9">
        <f t="shared" si="10"/>
        <v>663</v>
      </c>
      <c r="AK33" s="9">
        <f t="shared" si="10"/>
        <v>622</v>
      </c>
      <c r="AL33" s="9">
        <f t="shared" si="10"/>
        <v>742</v>
      </c>
      <c r="AM33" s="9">
        <f t="shared" si="10"/>
        <v>735</v>
      </c>
      <c r="AN33" s="9">
        <f t="shared" si="10"/>
        <v>884</v>
      </c>
      <c r="AO33" s="9">
        <f t="shared" si="10"/>
        <v>803</v>
      </c>
      <c r="AP33" s="9">
        <f t="shared" si="10"/>
        <v>779</v>
      </c>
      <c r="AQ33" s="9">
        <f t="shared" ref="AQ33:AW33" si="11">SUM(AQ27:AQ32)</f>
        <v>912</v>
      </c>
      <c r="AR33" s="9">
        <f t="shared" si="11"/>
        <v>1053</v>
      </c>
      <c r="AS33" s="9">
        <f t="shared" si="11"/>
        <v>1118</v>
      </c>
      <c r="AT33" s="9">
        <f t="shared" si="11"/>
        <v>1173</v>
      </c>
      <c r="AU33" s="9">
        <f t="shared" si="11"/>
        <v>1209</v>
      </c>
      <c r="AV33" s="9">
        <f t="shared" si="11"/>
        <v>1249</v>
      </c>
      <c r="AW33" s="9">
        <f t="shared" si="11"/>
        <v>1382</v>
      </c>
      <c r="AX33" s="9">
        <f t="shared" ref="AX33" si="12">SUM(AX27:AX32)</f>
        <v>1387</v>
      </c>
      <c r="AY33" s="9">
        <f t="shared" ref="AY33:AZ33" si="13">SUM(AY27:AY32)</f>
        <v>1639</v>
      </c>
      <c r="AZ33" s="9">
        <f t="shared" si="13"/>
        <v>1704</v>
      </c>
      <c r="BA33" s="9">
        <f t="shared" ref="BA33:BB33" si="14">SUM(BA27:BA32)</f>
        <v>1587</v>
      </c>
      <c r="BB33" s="9">
        <f t="shared" si="14"/>
        <v>1724</v>
      </c>
      <c r="BC33" s="9">
        <f t="shared" ref="BC33:BD33" si="15">SUM(BC27:BC32)</f>
        <v>1595</v>
      </c>
      <c r="BD33" s="9">
        <f t="shared" si="15"/>
        <v>1527</v>
      </c>
      <c r="BE33" s="9">
        <f t="shared" ref="BE33:BF33" si="16">SUM(BE27:BE32)</f>
        <v>1478</v>
      </c>
      <c r="BF33" s="9">
        <f t="shared" si="16"/>
        <v>1352</v>
      </c>
      <c r="BG33" s="9">
        <f t="shared" ref="BG33:BH33" si="17">SUM(BG27:BG32)</f>
        <v>1294</v>
      </c>
      <c r="BH33" s="9">
        <f t="shared" si="17"/>
        <v>1267</v>
      </c>
      <c r="BI33" s="9">
        <f t="shared" ref="BI33" si="18">SUM(BI27:BI32)</f>
        <v>1211</v>
      </c>
      <c r="BJ33" s="6"/>
    </row>
    <row r="34" spans="1:62" ht="13.5" customHeight="1" x14ac:dyDescent="0.2">
      <c r="A34" s="5"/>
      <c r="B34" s="8" t="s">
        <v>93</v>
      </c>
      <c r="BJ34" s="6"/>
    </row>
    <row r="35" spans="1:62" ht="13.5" customHeight="1" x14ac:dyDescent="0.2">
      <c r="A35" s="5"/>
      <c r="C35" s="1" t="s">
        <v>0</v>
      </c>
      <c r="W35" s="1">
        <v>109</v>
      </c>
      <c r="X35" s="1">
        <v>96</v>
      </c>
      <c r="Y35" s="1">
        <v>63</v>
      </c>
      <c r="Z35" s="1">
        <v>76</v>
      </c>
      <c r="AA35" s="1">
        <v>74</v>
      </c>
      <c r="AB35" s="1">
        <v>58</v>
      </c>
      <c r="AC35" s="1">
        <v>50</v>
      </c>
      <c r="AD35" s="1">
        <v>44</v>
      </c>
      <c r="AE35" s="1">
        <v>64</v>
      </c>
      <c r="AF35" s="1">
        <v>50</v>
      </c>
      <c r="AG35" s="1">
        <v>53</v>
      </c>
      <c r="AH35" s="1">
        <v>35</v>
      </c>
      <c r="AI35" s="1">
        <v>52</v>
      </c>
      <c r="AJ35" s="1">
        <v>48</v>
      </c>
      <c r="AK35" s="1">
        <v>52</v>
      </c>
      <c r="AL35" s="1">
        <v>46</v>
      </c>
      <c r="AM35" s="1">
        <v>54</v>
      </c>
      <c r="AN35" s="1">
        <v>70</v>
      </c>
      <c r="AO35" s="1">
        <v>46</v>
      </c>
      <c r="AP35" s="1">
        <v>47</v>
      </c>
      <c r="AQ35" s="1">
        <v>45</v>
      </c>
      <c r="AR35" s="1">
        <v>48</v>
      </c>
      <c r="AS35" s="1">
        <v>60</v>
      </c>
      <c r="AT35" s="1">
        <v>44</v>
      </c>
      <c r="AU35" s="1">
        <v>49</v>
      </c>
      <c r="AV35" s="1">
        <v>51</v>
      </c>
      <c r="AW35" s="1">
        <v>25</v>
      </c>
      <c r="AX35" s="1">
        <v>48</v>
      </c>
      <c r="AY35" s="1">
        <v>61</v>
      </c>
      <c r="AZ35" s="1">
        <v>61</v>
      </c>
      <c r="BA35" s="1">
        <v>91</v>
      </c>
      <c r="BB35" s="1">
        <v>73</v>
      </c>
      <c r="BC35" s="1">
        <v>80</v>
      </c>
      <c r="BD35" s="1">
        <v>78</v>
      </c>
      <c r="BE35" s="1">
        <v>79</v>
      </c>
      <c r="BF35" s="1">
        <v>77</v>
      </c>
      <c r="BG35" s="1">
        <v>60</v>
      </c>
      <c r="BH35" s="1">
        <v>78</v>
      </c>
      <c r="BI35" s="1">
        <v>68</v>
      </c>
      <c r="BJ35" s="6"/>
    </row>
    <row r="36" spans="1:62" ht="13.5" customHeight="1" x14ac:dyDescent="0.2">
      <c r="A36" s="5"/>
      <c r="C36" s="1" t="s">
        <v>9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3</v>
      </c>
      <c r="AR36" s="1">
        <v>4</v>
      </c>
      <c r="AS36" s="1">
        <v>1</v>
      </c>
      <c r="AT36" s="1">
        <v>51</v>
      </c>
      <c r="AU36" s="1">
        <v>57</v>
      </c>
      <c r="AV36" s="1">
        <v>152</v>
      </c>
      <c r="AW36" s="1">
        <v>210</v>
      </c>
      <c r="AX36" s="1">
        <v>91</v>
      </c>
      <c r="AY36" s="1">
        <v>63</v>
      </c>
      <c r="AZ36" s="1">
        <v>68</v>
      </c>
      <c r="BA36" s="1">
        <v>83</v>
      </c>
      <c r="BB36" s="1">
        <v>137</v>
      </c>
      <c r="BC36" s="1">
        <v>133</v>
      </c>
      <c r="BD36" s="1">
        <v>113</v>
      </c>
      <c r="BE36" s="1">
        <v>112</v>
      </c>
      <c r="BF36" s="1">
        <v>96</v>
      </c>
      <c r="BG36" s="1">
        <v>102</v>
      </c>
      <c r="BH36" s="1">
        <v>85</v>
      </c>
      <c r="BI36" s="1">
        <v>88</v>
      </c>
      <c r="BJ36" s="6"/>
    </row>
    <row r="37" spans="1:62" ht="13.5" hidden="1" customHeight="1" x14ac:dyDescent="0.2">
      <c r="A37" s="5"/>
      <c r="C37" s="1" t="s">
        <v>44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BJ37" s="6"/>
    </row>
    <row r="38" spans="1:62" ht="13.5" customHeight="1" x14ac:dyDescent="0.2">
      <c r="A38" s="5"/>
      <c r="C38" s="1" t="s">
        <v>5</v>
      </c>
      <c r="W38" s="1">
        <v>53</v>
      </c>
      <c r="X38" s="1">
        <v>58</v>
      </c>
      <c r="Y38" s="1">
        <v>61</v>
      </c>
      <c r="Z38" s="1">
        <v>55</v>
      </c>
      <c r="AA38" s="1">
        <v>59</v>
      </c>
      <c r="AB38" s="1">
        <v>85</v>
      </c>
      <c r="AC38" s="1">
        <v>95</v>
      </c>
      <c r="AD38" s="1">
        <v>99</v>
      </c>
      <c r="AE38" s="1">
        <v>106</v>
      </c>
      <c r="AF38" s="1">
        <v>139</v>
      </c>
      <c r="AG38" s="1">
        <v>163</v>
      </c>
      <c r="AH38" s="1">
        <v>160</v>
      </c>
      <c r="AI38" s="1">
        <v>144</v>
      </c>
      <c r="AJ38" s="1">
        <v>121</v>
      </c>
      <c r="AK38" s="1">
        <v>155</v>
      </c>
      <c r="AL38" s="1">
        <v>123</v>
      </c>
      <c r="AM38" s="1">
        <v>146</v>
      </c>
      <c r="AN38" s="1">
        <v>118</v>
      </c>
      <c r="AO38" s="1">
        <v>116</v>
      </c>
      <c r="AP38" s="1">
        <v>95</v>
      </c>
      <c r="AQ38" s="1">
        <v>66</v>
      </c>
      <c r="AR38" s="1">
        <v>74</v>
      </c>
      <c r="AS38" s="1">
        <v>74</v>
      </c>
      <c r="AT38" s="1">
        <v>101</v>
      </c>
      <c r="AU38" s="1">
        <v>105</v>
      </c>
      <c r="AV38" s="1">
        <v>135</v>
      </c>
      <c r="AW38" s="1">
        <v>153</v>
      </c>
      <c r="AX38" s="1">
        <v>131</v>
      </c>
      <c r="AY38" s="1">
        <v>136</v>
      </c>
      <c r="AZ38" s="1">
        <v>147</v>
      </c>
      <c r="BA38" s="1">
        <v>126</v>
      </c>
      <c r="BB38" s="1">
        <v>139</v>
      </c>
      <c r="BC38" s="1">
        <v>127</v>
      </c>
      <c r="BD38" s="1">
        <v>93</v>
      </c>
      <c r="BE38" s="1">
        <v>88</v>
      </c>
      <c r="BF38" s="1">
        <v>87</v>
      </c>
      <c r="BG38" s="1">
        <v>94</v>
      </c>
      <c r="BH38" s="1">
        <v>84</v>
      </c>
      <c r="BI38" s="1">
        <v>84</v>
      </c>
      <c r="BJ38" s="6"/>
    </row>
    <row r="39" spans="1:62" ht="13.5" customHeight="1" x14ac:dyDescent="0.2">
      <c r="A39" s="5"/>
      <c r="C39" s="1" t="s">
        <v>7</v>
      </c>
      <c r="W39" s="1">
        <v>3</v>
      </c>
      <c r="X39" s="1">
        <v>1</v>
      </c>
      <c r="Y39" s="1">
        <v>6</v>
      </c>
      <c r="Z39" s="1">
        <v>6</v>
      </c>
      <c r="AA39" s="1">
        <v>12</v>
      </c>
      <c r="AB39" s="1">
        <v>15</v>
      </c>
      <c r="AC39" s="1">
        <v>8</v>
      </c>
      <c r="AD39" s="1">
        <v>17</v>
      </c>
      <c r="AE39" s="1">
        <v>23</v>
      </c>
      <c r="AF39" s="1">
        <v>23</v>
      </c>
      <c r="AG39" s="1">
        <v>12</v>
      </c>
      <c r="AH39" s="1">
        <v>13</v>
      </c>
      <c r="AI39" s="1">
        <v>8</v>
      </c>
      <c r="AJ39" s="1">
        <v>5</v>
      </c>
      <c r="AK39" s="1">
        <v>2</v>
      </c>
      <c r="AL39" s="1">
        <v>4</v>
      </c>
      <c r="AM39" s="1">
        <v>7</v>
      </c>
      <c r="AN39" s="1">
        <v>7</v>
      </c>
      <c r="AO39" s="1">
        <v>6</v>
      </c>
      <c r="AP39" s="1">
        <v>4</v>
      </c>
      <c r="AQ39" s="1">
        <v>5</v>
      </c>
      <c r="AR39" s="1">
        <v>5</v>
      </c>
      <c r="AS39" s="1">
        <v>2</v>
      </c>
      <c r="AT39" s="1">
        <v>3</v>
      </c>
      <c r="AU39" s="1">
        <v>2</v>
      </c>
      <c r="AV39" s="1">
        <v>7</v>
      </c>
      <c r="AW39" s="1">
        <v>11</v>
      </c>
      <c r="AX39" s="1">
        <v>3</v>
      </c>
      <c r="AY39" s="1">
        <v>3</v>
      </c>
      <c r="AZ39" s="1">
        <v>1</v>
      </c>
      <c r="BA39" s="1">
        <v>1</v>
      </c>
      <c r="BB39" s="1">
        <v>1</v>
      </c>
      <c r="BC39" s="1">
        <v>3</v>
      </c>
      <c r="BD39" s="1">
        <v>0</v>
      </c>
      <c r="BE39" s="1">
        <v>6</v>
      </c>
      <c r="BF39" s="1">
        <v>2</v>
      </c>
      <c r="BG39" s="1">
        <v>3</v>
      </c>
      <c r="BH39" s="1">
        <v>2</v>
      </c>
      <c r="BI39" s="1">
        <v>3</v>
      </c>
      <c r="BJ39" s="6"/>
    </row>
    <row r="40" spans="1:62" ht="13.5" customHeight="1" x14ac:dyDescent="0.2">
      <c r="A40" s="5"/>
      <c r="W40" s="9">
        <f t="shared" ref="W40:AA40" si="19">SUM(W35:W39)</f>
        <v>165</v>
      </c>
      <c r="X40" s="9">
        <f t="shared" si="19"/>
        <v>155</v>
      </c>
      <c r="Y40" s="9">
        <f t="shared" si="19"/>
        <v>130</v>
      </c>
      <c r="Z40" s="9">
        <f t="shared" si="19"/>
        <v>137</v>
      </c>
      <c r="AA40" s="9">
        <f t="shared" si="19"/>
        <v>145</v>
      </c>
      <c r="AB40" s="9">
        <f t="shared" ref="AB40:AW40" si="20">SUM(AB35:AB39)</f>
        <v>158</v>
      </c>
      <c r="AC40" s="9">
        <f t="shared" si="20"/>
        <v>153</v>
      </c>
      <c r="AD40" s="9">
        <f t="shared" si="20"/>
        <v>160</v>
      </c>
      <c r="AE40" s="9">
        <f t="shared" si="20"/>
        <v>193</v>
      </c>
      <c r="AF40" s="9">
        <f t="shared" si="20"/>
        <v>212</v>
      </c>
      <c r="AG40" s="9">
        <f t="shared" si="20"/>
        <v>228</v>
      </c>
      <c r="AH40" s="9">
        <f t="shared" si="20"/>
        <v>208</v>
      </c>
      <c r="AI40" s="9">
        <f t="shared" si="20"/>
        <v>204</v>
      </c>
      <c r="AJ40" s="9">
        <f t="shared" si="20"/>
        <v>174</v>
      </c>
      <c r="AK40" s="9">
        <f t="shared" si="20"/>
        <v>209</v>
      </c>
      <c r="AL40" s="9">
        <f t="shared" si="20"/>
        <v>173</v>
      </c>
      <c r="AM40" s="9">
        <f t="shared" si="20"/>
        <v>207</v>
      </c>
      <c r="AN40" s="9">
        <f t="shared" si="20"/>
        <v>195</v>
      </c>
      <c r="AO40" s="9">
        <f t="shared" si="20"/>
        <v>168</v>
      </c>
      <c r="AP40" s="9">
        <f t="shared" si="20"/>
        <v>146</v>
      </c>
      <c r="AQ40" s="9">
        <f t="shared" si="20"/>
        <v>119</v>
      </c>
      <c r="AR40" s="9">
        <f t="shared" si="20"/>
        <v>131</v>
      </c>
      <c r="AS40" s="9">
        <f t="shared" si="20"/>
        <v>137</v>
      </c>
      <c r="AT40" s="9">
        <f t="shared" si="20"/>
        <v>199</v>
      </c>
      <c r="AU40" s="9">
        <f t="shared" si="20"/>
        <v>213</v>
      </c>
      <c r="AV40" s="9">
        <f t="shared" si="20"/>
        <v>345</v>
      </c>
      <c r="AW40" s="9">
        <f t="shared" si="20"/>
        <v>399</v>
      </c>
      <c r="AX40" s="9">
        <f t="shared" ref="AX40" si="21">SUM(AX35:AX39)</f>
        <v>273</v>
      </c>
      <c r="AY40" s="9">
        <f t="shared" ref="AY40:AZ40" si="22">SUM(AY35:AY39)</f>
        <v>263</v>
      </c>
      <c r="AZ40" s="9">
        <f t="shared" si="22"/>
        <v>277</v>
      </c>
      <c r="BA40" s="9">
        <f t="shared" ref="BA40:BB40" si="23">SUM(BA35:BA39)</f>
        <v>301</v>
      </c>
      <c r="BB40" s="9">
        <f t="shared" si="23"/>
        <v>350</v>
      </c>
      <c r="BC40" s="9">
        <f t="shared" ref="BC40:BD40" si="24">SUM(BC35:BC39)</f>
        <v>343</v>
      </c>
      <c r="BD40" s="9">
        <f t="shared" si="24"/>
        <v>284</v>
      </c>
      <c r="BE40" s="9">
        <f t="shared" ref="BE40:BF40" si="25">SUM(BE35:BE39)</f>
        <v>285</v>
      </c>
      <c r="BF40" s="9">
        <f t="shared" si="25"/>
        <v>262</v>
      </c>
      <c r="BG40" s="9">
        <f t="shared" ref="BG40:BH40" si="26">SUM(BG35:BG39)</f>
        <v>259</v>
      </c>
      <c r="BH40" s="9">
        <f t="shared" si="26"/>
        <v>249</v>
      </c>
      <c r="BI40" s="9">
        <f t="shared" ref="BI40" si="27">SUM(BI35:BI39)</f>
        <v>243</v>
      </c>
      <c r="BJ40" s="6"/>
    </row>
    <row r="41" spans="1:62" ht="13.5" customHeight="1" x14ac:dyDescent="0.2">
      <c r="A41" s="5"/>
      <c r="B41" s="8" t="s">
        <v>88</v>
      </c>
      <c r="BJ41" s="6"/>
    </row>
    <row r="42" spans="1:62" ht="13.5" customHeight="1" x14ac:dyDescent="0.2">
      <c r="A42" s="5"/>
      <c r="B42" s="8"/>
      <c r="C42" s="1" t="s">
        <v>10</v>
      </c>
      <c r="BB42" s="1">
        <v>1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2</v>
      </c>
      <c r="BJ42" s="6"/>
    </row>
    <row r="43" spans="1:62" ht="13.5" customHeight="1" x14ac:dyDescent="0.2">
      <c r="A43" s="5"/>
      <c r="C43" s="1" t="s">
        <v>0</v>
      </c>
      <c r="W43" s="1">
        <v>6</v>
      </c>
      <c r="X43" s="1">
        <v>5</v>
      </c>
      <c r="Y43" s="1">
        <v>4</v>
      </c>
      <c r="Z43" s="1">
        <v>6</v>
      </c>
      <c r="AA43" s="1">
        <v>6</v>
      </c>
      <c r="AB43" s="1">
        <v>9</v>
      </c>
      <c r="AC43" s="1">
        <v>4</v>
      </c>
      <c r="AD43" s="1">
        <v>15</v>
      </c>
      <c r="AE43" s="1">
        <v>8</v>
      </c>
      <c r="AF43" s="1">
        <v>6</v>
      </c>
      <c r="AG43" s="1">
        <v>8</v>
      </c>
      <c r="AH43" s="1">
        <v>5</v>
      </c>
      <c r="AI43" s="1">
        <v>11</v>
      </c>
      <c r="AJ43" s="1">
        <v>6</v>
      </c>
      <c r="AK43" s="1">
        <v>9</v>
      </c>
      <c r="AL43" s="1">
        <v>7</v>
      </c>
      <c r="AM43" s="1">
        <v>11</v>
      </c>
      <c r="AN43" s="1">
        <v>16</v>
      </c>
      <c r="AO43" s="1">
        <v>12</v>
      </c>
      <c r="AP43" s="1">
        <v>8</v>
      </c>
      <c r="AQ43" s="1">
        <v>13</v>
      </c>
      <c r="AR43" s="1">
        <v>6</v>
      </c>
      <c r="AS43" s="1">
        <v>10</v>
      </c>
      <c r="AT43" s="1">
        <v>10</v>
      </c>
      <c r="AU43" s="1">
        <v>6</v>
      </c>
      <c r="AV43" s="1">
        <v>8</v>
      </c>
      <c r="AW43" s="1">
        <v>14</v>
      </c>
      <c r="AX43" s="1">
        <v>12</v>
      </c>
      <c r="AY43" s="1">
        <v>13</v>
      </c>
      <c r="AZ43" s="1">
        <v>5</v>
      </c>
      <c r="BA43" s="1">
        <v>7</v>
      </c>
      <c r="BB43" s="1">
        <v>8</v>
      </c>
      <c r="BC43" s="1">
        <v>13</v>
      </c>
      <c r="BD43" s="1">
        <v>14</v>
      </c>
      <c r="BE43" s="1">
        <v>15</v>
      </c>
      <c r="BF43" s="1">
        <v>16</v>
      </c>
      <c r="BG43" s="1">
        <v>11</v>
      </c>
      <c r="BH43" s="1">
        <v>10</v>
      </c>
      <c r="BI43" s="1">
        <v>7</v>
      </c>
      <c r="BJ43" s="6"/>
    </row>
    <row r="44" spans="1:62" ht="13.5" customHeight="1" x14ac:dyDescent="0.2">
      <c r="A44" s="5"/>
      <c r="C44" s="1" t="s">
        <v>9</v>
      </c>
      <c r="AW44" s="1">
        <v>0</v>
      </c>
      <c r="AX44" s="1">
        <v>2</v>
      </c>
      <c r="AY44" s="1">
        <v>1</v>
      </c>
      <c r="AZ44" s="1">
        <v>1</v>
      </c>
      <c r="BA44" s="1">
        <v>0</v>
      </c>
      <c r="BB44" s="1">
        <v>2</v>
      </c>
      <c r="BC44" s="1">
        <v>2</v>
      </c>
      <c r="BD44" s="1">
        <v>3</v>
      </c>
      <c r="BE44" s="1">
        <v>3</v>
      </c>
      <c r="BF44" s="1">
        <v>2</v>
      </c>
      <c r="BG44" s="1">
        <v>6</v>
      </c>
      <c r="BJ44" s="6"/>
    </row>
    <row r="45" spans="1:62" ht="13.5" customHeight="1" x14ac:dyDescent="0.2">
      <c r="A45" s="5"/>
      <c r="C45" s="1" t="s">
        <v>5</v>
      </c>
      <c r="AO45" s="1">
        <v>0</v>
      </c>
      <c r="AP45" s="1">
        <v>1</v>
      </c>
      <c r="AQ45" s="1">
        <v>1</v>
      </c>
      <c r="AR45" s="1">
        <v>4</v>
      </c>
      <c r="AS45" s="1">
        <v>4</v>
      </c>
      <c r="AT45" s="1">
        <v>3</v>
      </c>
      <c r="AU45" s="1">
        <v>1</v>
      </c>
      <c r="AV45" s="1">
        <v>6</v>
      </c>
      <c r="AW45" s="1">
        <v>6</v>
      </c>
      <c r="AX45" s="1">
        <v>6</v>
      </c>
      <c r="AY45" s="1">
        <v>2</v>
      </c>
      <c r="AZ45" s="1">
        <v>5</v>
      </c>
      <c r="BA45" s="1">
        <v>4</v>
      </c>
      <c r="BB45" s="1">
        <v>2</v>
      </c>
      <c r="BC45" s="1">
        <v>5</v>
      </c>
      <c r="BD45" s="1">
        <v>5</v>
      </c>
      <c r="BE45" s="1">
        <v>8</v>
      </c>
      <c r="BF45" s="1">
        <v>16</v>
      </c>
      <c r="BG45" s="1">
        <v>8</v>
      </c>
      <c r="BH45" s="1">
        <v>14</v>
      </c>
      <c r="BI45" s="1">
        <v>11</v>
      </c>
      <c r="BJ45" s="6"/>
    </row>
    <row r="46" spans="1:62" ht="13.5" customHeight="1" x14ac:dyDescent="0.2">
      <c r="A46" s="5"/>
      <c r="W46" s="9">
        <f t="shared" ref="W46:AA46" si="28">SUM(W41:W45)</f>
        <v>6</v>
      </c>
      <c r="X46" s="9">
        <f t="shared" si="28"/>
        <v>5</v>
      </c>
      <c r="Y46" s="9">
        <f t="shared" si="28"/>
        <v>4</v>
      </c>
      <c r="Z46" s="9">
        <f t="shared" si="28"/>
        <v>6</v>
      </c>
      <c r="AA46" s="9">
        <f t="shared" si="28"/>
        <v>6</v>
      </c>
      <c r="AB46" s="9">
        <f t="shared" ref="AB46:AD46" si="29">SUM(AB41:AB45)</f>
        <v>9</v>
      </c>
      <c r="AC46" s="9">
        <f t="shared" si="29"/>
        <v>4</v>
      </c>
      <c r="AD46" s="9">
        <f t="shared" si="29"/>
        <v>15</v>
      </c>
      <c r="AE46" s="9">
        <f t="shared" ref="AE46:AG46" si="30">SUM(AE41:AE45)</f>
        <v>8</v>
      </c>
      <c r="AF46" s="9">
        <f t="shared" si="30"/>
        <v>6</v>
      </c>
      <c r="AG46" s="9">
        <f t="shared" si="30"/>
        <v>8</v>
      </c>
      <c r="AH46" s="9">
        <f>SUM(AH41:AH45)</f>
        <v>5</v>
      </c>
      <c r="AI46" s="9">
        <f>SUM(AI41:AI45)</f>
        <v>11</v>
      </c>
      <c r="AJ46" s="9">
        <f>SUM(AJ41:AJ45)</f>
        <v>6</v>
      </c>
      <c r="AK46" s="9">
        <f>SUM(AK41:AK45)</f>
        <v>9</v>
      </c>
      <c r="AL46" s="9">
        <f t="shared" ref="AL46:AM46" si="31">AL43</f>
        <v>7</v>
      </c>
      <c r="AM46" s="9">
        <f t="shared" si="31"/>
        <v>11</v>
      </c>
      <c r="AN46" s="9">
        <f>AN43</f>
        <v>16</v>
      </c>
      <c r="AO46" s="9">
        <f t="shared" ref="AO46:AV46" si="32">SUM(AO43:AO45)</f>
        <v>12</v>
      </c>
      <c r="AP46" s="9">
        <f t="shared" si="32"/>
        <v>9</v>
      </c>
      <c r="AQ46" s="9">
        <f t="shared" si="32"/>
        <v>14</v>
      </c>
      <c r="AR46" s="9">
        <f t="shared" si="32"/>
        <v>10</v>
      </c>
      <c r="AS46" s="9">
        <f t="shared" si="32"/>
        <v>14</v>
      </c>
      <c r="AT46" s="9">
        <f t="shared" si="32"/>
        <v>13</v>
      </c>
      <c r="AU46" s="9">
        <f t="shared" si="32"/>
        <v>7</v>
      </c>
      <c r="AV46" s="9">
        <f t="shared" si="32"/>
        <v>14</v>
      </c>
      <c r="AW46" s="9">
        <f>SUM(AW43:AW45)</f>
        <v>20</v>
      </c>
      <c r="AX46" s="9">
        <f>SUM(AX43:AX45)</f>
        <v>20</v>
      </c>
      <c r="AY46" s="9">
        <f>SUM(AY43:AY45)</f>
        <v>16</v>
      </c>
      <c r="AZ46" s="9">
        <f>SUM(AZ43:AZ45)</f>
        <v>11</v>
      </c>
      <c r="BA46" s="9">
        <f>SUM(BA43:BA45)</f>
        <v>11</v>
      </c>
      <c r="BB46" s="9">
        <f t="shared" ref="BB46:BG46" si="33">SUM(BB42:BB45)</f>
        <v>13</v>
      </c>
      <c r="BC46" s="9">
        <f t="shared" si="33"/>
        <v>20</v>
      </c>
      <c r="BD46" s="9">
        <f t="shared" si="33"/>
        <v>22</v>
      </c>
      <c r="BE46" s="9">
        <f t="shared" si="33"/>
        <v>26</v>
      </c>
      <c r="BF46" s="9">
        <f t="shared" si="33"/>
        <v>34</v>
      </c>
      <c r="BG46" s="9">
        <f t="shared" si="33"/>
        <v>25</v>
      </c>
      <c r="BH46" s="9">
        <f t="shared" ref="BH46:BI46" si="34">SUM(BH42:BH45)</f>
        <v>24</v>
      </c>
      <c r="BI46" s="9">
        <f t="shared" si="34"/>
        <v>20</v>
      </c>
      <c r="BJ46" s="6"/>
    </row>
    <row r="47" spans="1:62" ht="13.5" customHeight="1" x14ac:dyDescent="0.2">
      <c r="A47" s="5"/>
      <c r="B47" s="8" t="s">
        <v>91</v>
      </c>
      <c r="BJ47" s="6"/>
    </row>
    <row r="48" spans="1:62" ht="13.5" customHeight="1" x14ac:dyDescent="0.2">
      <c r="A48" s="5"/>
      <c r="C48" s="1" t="s">
        <v>0</v>
      </c>
      <c r="AX48" s="1">
        <v>1</v>
      </c>
      <c r="AY48" s="1">
        <v>1</v>
      </c>
      <c r="AZ48" s="1">
        <v>2</v>
      </c>
      <c r="BA48" s="1">
        <v>10</v>
      </c>
      <c r="BB48" s="1">
        <v>7</v>
      </c>
      <c r="BC48" s="1">
        <v>4</v>
      </c>
      <c r="BD48" s="1">
        <v>4</v>
      </c>
      <c r="BE48" s="1">
        <v>15</v>
      </c>
      <c r="BF48" s="1">
        <v>5</v>
      </c>
      <c r="BG48" s="1">
        <v>0</v>
      </c>
      <c r="BH48" s="1">
        <v>0</v>
      </c>
      <c r="BI48" s="1">
        <v>0</v>
      </c>
      <c r="BJ48" s="6"/>
    </row>
    <row r="49" spans="1:62" ht="13.5" customHeight="1" x14ac:dyDescent="0.2">
      <c r="A49" s="5"/>
      <c r="B49" s="8" t="s">
        <v>89</v>
      </c>
      <c r="BJ49" s="6"/>
    </row>
    <row r="50" spans="1:62" ht="13.5" customHeight="1" x14ac:dyDescent="0.2">
      <c r="A50" s="5"/>
      <c r="B50" s="8"/>
      <c r="C50" s="1" t="s">
        <v>10</v>
      </c>
      <c r="BE50" s="1">
        <v>6</v>
      </c>
      <c r="BF50" s="1">
        <v>2</v>
      </c>
      <c r="BG50" s="1">
        <v>2</v>
      </c>
      <c r="BH50" s="1">
        <v>0</v>
      </c>
      <c r="BI50" s="1">
        <v>2</v>
      </c>
      <c r="BJ50" s="6"/>
    </row>
    <row r="51" spans="1:62" ht="13.5" customHeight="1" x14ac:dyDescent="0.2">
      <c r="A51" s="5"/>
      <c r="C51" s="1" t="s">
        <v>0</v>
      </c>
      <c r="W51" s="1">
        <v>10</v>
      </c>
      <c r="X51" s="1">
        <v>6</v>
      </c>
      <c r="Y51" s="1">
        <v>8</v>
      </c>
      <c r="Z51" s="1">
        <v>10</v>
      </c>
      <c r="AA51" s="1">
        <v>6</v>
      </c>
      <c r="AB51" s="1">
        <v>9</v>
      </c>
      <c r="AC51" s="1">
        <v>8</v>
      </c>
      <c r="AD51" s="1">
        <v>13</v>
      </c>
      <c r="AE51" s="1">
        <v>15</v>
      </c>
      <c r="AF51" s="1">
        <v>16</v>
      </c>
      <c r="AG51" s="1">
        <v>17</v>
      </c>
      <c r="AH51" s="1">
        <v>13</v>
      </c>
      <c r="AI51" s="1">
        <v>20</v>
      </c>
      <c r="AJ51" s="1">
        <v>21</v>
      </c>
      <c r="AK51" s="1">
        <v>15</v>
      </c>
      <c r="AL51" s="1">
        <v>14</v>
      </c>
      <c r="AM51" s="1">
        <v>19</v>
      </c>
      <c r="AN51" s="1">
        <v>19</v>
      </c>
      <c r="AO51" s="1">
        <v>17</v>
      </c>
      <c r="AP51" s="1">
        <v>23</v>
      </c>
      <c r="AQ51" s="1">
        <v>36</v>
      </c>
      <c r="AR51" s="1">
        <v>26</v>
      </c>
      <c r="AS51" s="1">
        <v>36</v>
      </c>
      <c r="AT51" s="1">
        <v>27</v>
      </c>
      <c r="AU51" s="1">
        <v>36</v>
      </c>
      <c r="AV51" s="1">
        <v>36</v>
      </c>
      <c r="AW51" s="1">
        <v>43</v>
      </c>
      <c r="AX51" s="1">
        <v>40</v>
      </c>
      <c r="AY51" s="1">
        <v>66</v>
      </c>
      <c r="AZ51" s="1">
        <v>50</v>
      </c>
      <c r="BA51" s="1">
        <v>45</v>
      </c>
      <c r="BB51" s="1">
        <v>51</v>
      </c>
      <c r="BC51" s="1">
        <v>51</v>
      </c>
      <c r="BD51" s="1">
        <v>56</v>
      </c>
      <c r="BE51" s="1">
        <v>68</v>
      </c>
      <c r="BF51" s="1">
        <v>50</v>
      </c>
      <c r="BG51" s="1">
        <v>53</v>
      </c>
      <c r="BH51" s="1">
        <v>37</v>
      </c>
      <c r="BI51" s="1">
        <v>34</v>
      </c>
      <c r="BJ51" s="6"/>
    </row>
    <row r="52" spans="1:62" ht="13.5" customHeight="1" x14ac:dyDescent="0.2">
      <c r="A52" s="5"/>
      <c r="C52" s="1" t="s">
        <v>5</v>
      </c>
      <c r="AO52" s="1">
        <v>7</v>
      </c>
      <c r="AP52" s="1">
        <v>6</v>
      </c>
      <c r="AQ52" s="1">
        <v>8</v>
      </c>
      <c r="AR52" s="1">
        <v>7</v>
      </c>
      <c r="AS52" s="1">
        <v>3</v>
      </c>
      <c r="AT52" s="1">
        <v>6</v>
      </c>
      <c r="AU52" s="1">
        <v>7</v>
      </c>
      <c r="AV52" s="1">
        <v>6</v>
      </c>
      <c r="AW52" s="1">
        <v>5</v>
      </c>
      <c r="AX52" s="1">
        <v>7</v>
      </c>
      <c r="AY52" s="1">
        <v>2</v>
      </c>
      <c r="AZ52" s="1">
        <v>4</v>
      </c>
      <c r="BA52" s="1">
        <v>1</v>
      </c>
      <c r="BB52" s="1">
        <v>3</v>
      </c>
      <c r="BC52" s="1">
        <v>5</v>
      </c>
      <c r="BD52" s="1">
        <v>2</v>
      </c>
      <c r="BE52" s="1">
        <v>7</v>
      </c>
      <c r="BF52" s="1">
        <v>1</v>
      </c>
      <c r="BG52" s="1">
        <v>10</v>
      </c>
      <c r="BH52" s="1">
        <v>5</v>
      </c>
      <c r="BI52" s="1">
        <v>7</v>
      </c>
      <c r="BJ52" s="6"/>
    </row>
    <row r="53" spans="1:62" ht="13.5" customHeight="1" x14ac:dyDescent="0.2">
      <c r="A53" s="5"/>
      <c r="W53" s="9">
        <f t="shared" ref="W53:AA53" si="35">W51</f>
        <v>10</v>
      </c>
      <c r="X53" s="9">
        <f t="shared" si="35"/>
        <v>6</v>
      </c>
      <c r="Y53" s="9">
        <f t="shared" si="35"/>
        <v>8</v>
      </c>
      <c r="Z53" s="9">
        <f t="shared" si="35"/>
        <v>10</v>
      </c>
      <c r="AA53" s="9">
        <f t="shared" si="35"/>
        <v>6</v>
      </c>
      <c r="AB53" s="9">
        <f t="shared" ref="AB53:AD53" si="36">AB51</f>
        <v>9</v>
      </c>
      <c r="AC53" s="9">
        <f t="shared" si="36"/>
        <v>8</v>
      </c>
      <c r="AD53" s="9">
        <f t="shared" si="36"/>
        <v>13</v>
      </c>
      <c r="AE53" s="9">
        <f t="shared" ref="AE53:AG53" si="37">AE51</f>
        <v>15</v>
      </c>
      <c r="AF53" s="9">
        <f t="shared" si="37"/>
        <v>16</v>
      </c>
      <c r="AG53" s="9">
        <f t="shared" si="37"/>
        <v>17</v>
      </c>
      <c r="AH53" s="9">
        <f>AH51</f>
        <v>13</v>
      </c>
      <c r="AI53" s="9">
        <f t="shared" ref="AI53:AJ53" si="38">AI51</f>
        <v>20</v>
      </c>
      <c r="AJ53" s="9">
        <f t="shared" si="38"/>
        <v>21</v>
      </c>
      <c r="AK53" s="9">
        <f t="shared" ref="AK53:AM53" si="39">AK51</f>
        <v>15</v>
      </c>
      <c r="AL53" s="9">
        <f t="shared" si="39"/>
        <v>14</v>
      </c>
      <c r="AM53" s="9">
        <f t="shared" si="39"/>
        <v>19</v>
      </c>
      <c r="AN53" s="9">
        <f>AN51</f>
        <v>19</v>
      </c>
      <c r="AO53" s="9">
        <f t="shared" ref="AO53:AW53" si="40">SUM(AO51:AO52)</f>
        <v>24</v>
      </c>
      <c r="AP53" s="9">
        <f t="shared" si="40"/>
        <v>29</v>
      </c>
      <c r="AQ53" s="9">
        <f t="shared" si="40"/>
        <v>44</v>
      </c>
      <c r="AR53" s="9">
        <f t="shared" si="40"/>
        <v>33</v>
      </c>
      <c r="AS53" s="9">
        <f t="shared" si="40"/>
        <v>39</v>
      </c>
      <c r="AT53" s="9">
        <f t="shared" si="40"/>
        <v>33</v>
      </c>
      <c r="AU53" s="9">
        <f t="shared" si="40"/>
        <v>43</v>
      </c>
      <c r="AV53" s="9">
        <f t="shared" si="40"/>
        <v>42</v>
      </c>
      <c r="AW53" s="9">
        <f t="shared" si="40"/>
        <v>48</v>
      </c>
      <c r="AX53" s="9">
        <f t="shared" ref="AX53" si="41">SUM(AX51:AX52)</f>
        <v>47</v>
      </c>
      <c r="AY53" s="9">
        <f t="shared" ref="AY53:AZ53" si="42">SUM(AY51:AY52)</f>
        <v>68</v>
      </c>
      <c r="AZ53" s="9">
        <f t="shared" si="42"/>
        <v>54</v>
      </c>
      <c r="BA53" s="9">
        <f t="shared" ref="BA53:BB53" si="43">SUM(BA51:BA52)</f>
        <v>46</v>
      </c>
      <c r="BB53" s="9">
        <f t="shared" si="43"/>
        <v>54</v>
      </c>
      <c r="BC53" s="9">
        <f t="shared" ref="BC53:BD53" si="44">SUM(BC51:BC52)</f>
        <v>56</v>
      </c>
      <c r="BD53" s="9">
        <f t="shared" si="44"/>
        <v>58</v>
      </c>
      <c r="BE53" s="9">
        <f>SUM(BE50:BE52)</f>
        <v>81</v>
      </c>
      <c r="BF53" s="9">
        <f>SUM(BF50:BF52)</f>
        <v>53</v>
      </c>
      <c r="BG53" s="9">
        <f>SUM(BG50:BG52)</f>
        <v>65</v>
      </c>
      <c r="BH53" s="9">
        <f>SUM(BH50:BH52)</f>
        <v>42</v>
      </c>
      <c r="BI53" s="9">
        <f>SUM(BI50:BI52)</f>
        <v>43</v>
      </c>
      <c r="BJ53" s="6"/>
    </row>
    <row r="54" spans="1:62" ht="13.5" customHeight="1" x14ac:dyDescent="0.2">
      <c r="A54" s="5"/>
      <c r="B54" s="8" t="s">
        <v>85</v>
      </c>
      <c r="BJ54" s="6"/>
    </row>
    <row r="55" spans="1:62" ht="13.5" customHeight="1" x14ac:dyDescent="0.2">
      <c r="A55" s="5"/>
      <c r="C55" s="1" t="s">
        <v>0</v>
      </c>
      <c r="W55" s="1">
        <v>8</v>
      </c>
      <c r="X55" s="1">
        <v>6</v>
      </c>
      <c r="Y55" s="1">
        <v>14</v>
      </c>
      <c r="Z55" s="1">
        <v>10</v>
      </c>
      <c r="AA55" s="1">
        <v>7</v>
      </c>
      <c r="AB55" s="1">
        <v>11</v>
      </c>
      <c r="AC55" s="1">
        <v>12</v>
      </c>
      <c r="AD55" s="1">
        <v>7</v>
      </c>
      <c r="AE55" s="1">
        <v>13</v>
      </c>
      <c r="AF55" s="1">
        <v>15</v>
      </c>
      <c r="AG55" s="1">
        <v>15</v>
      </c>
      <c r="AH55" s="1">
        <v>11</v>
      </c>
      <c r="AI55" s="1">
        <v>10</v>
      </c>
      <c r="AJ55" s="1">
        <v>15</v>
      </c>
      <c r="AK55" s="1">
        <v>9</v>
      </c>
      <c r="AL55" s="1">
        <v>8</v>
      </c>
      <c r="AM55" s="1">
        <v>12</v>
      </c>
      <c r="AN55" s="1">
        <v>15</v>
      </c>
      <c r="AO55" s="1">
        <v>12</v>
      </c>
      <c r="AP55" s="1">
        <v>17</v>
      </c>
      <c r="AQ55" s="1">
        <v>12</v>
      </c>
      <c r="AR55" s="1">
        <v>19</v>
      </c>
      <c r="AS55" s="1">
        <v>15</v>
      </c>
      <c r="AT55" s="1">
        <v>18</v>
      </c>
      <c r="AU55" s="1">
        <v>12</v>
      </c>
      <c r="AV55" s="1">
        <v>16</v>
      </c>
      <c r="AW55" s="1">
        <v>18</v>
      </c>
      <c r="AX55" s="1">
        <v>13</v>
      </c>
      <c r="AY55" s="1">
        <v>18</v>
      </c>
      <c r="AZ55" s="1">
        <v>12</v>
      </c>
      <c r="BA55" s="1">
        <v>16</v>
      </c>
      <c r="BB55" s="1">
        <v>15</v>
      </c>
      <c r="BC55" s="1">
        <v>22</v>
      </c>
      <c r="BD55" s="1">
        <v>17</v>
      </c>
      <c r="BE55" s="1">
        <v>21</v>
      </c>
      <c r="BF55" s="1">
        <v>17</v>
      </c>
      <c r="BG55" s="1">
        <v>28</v>
      </c>
      <c r="BH55" s="1">
        <v>17</v>
      </c>
      <c r="BI55" s="1">
        <v>14</v>
      </c>
      <c r="BJ55" s="6"/>
    </row>
    <row r="56" spans="1:62" ht="13.5" customHeight="1" x14ac:dyDescent="0.2">
      <c r="A56" s="5"/>
      <c r="C56" s="1" t="s">
        <v>9</v>
      </c>
      <c r="AQ56" s="1">
        <v>1</v>
      </c>
      <c r="AR56" s="1">
        <v>2</v>
      </c>
      <c r="AS56" s="1">
        <v>1</v>
      </c>
      <c r="AT56" s="1">
        <v>2</v>
      </c>
      <c r="AU56" s="1">
        <v>1</v>
      </c>
      <c r="AV56" s="1">
        <v>1</v>
      </c>
      <c r="AW56" s="1">
        <v>1</v>
      </c>
      <c r="AX56" s="1">
        <v>3</v>
      </c>
      <c r="AY56" s="1">
        <v>2</v>
      </c>
      <c r="AZ56" s="1">
        <v>2</v>
      </c>
      <c r="BA56" s="1">
        <v>1</v>
      </c>
      <c r="BB56" s="1">
        <v>1</v>
      </c>
      <c r="BC56" s="1">
        <v>2</v>
      </c>
      <c r="BD56" s="1">
        <v>0</v>
      </c>
      <c r="BE56" s="1">
        <v>2</v>
      </c>
      <c r="BF56" s="1">
        <v>0</v>
      </c>
      <c r="BG56" s="1">
        <v>0</v>
      </c>
      <c r="BH56" s="1">
        <v>0</v>
      </c>
      <c r="BI56" s="1">
        <v>0</v>
      </c>
      <c r="BJ56" s="6"/>
    </row>
    <row r="57" spans="1:62" ht="13.5" customHeight="1" x14ac:dyDescent="0.2">
      <c r="A57" s="5"/>
      <c r="C57" s="1" t="s">
        <v>5</v>
      </c>
      <c r="W57" s="1">
        <v>9</v>
      </c>
      <c r="X57" s="1">
        <v>8</v>
      </c>
      <c r="Y57" s="1">
        <v>6</v>
      </c>
      <c r="Z57" s="1">
        <v>5</v>
      </c>
      <c r="AA57" s="1">
        <v>7</v>
      </c>
      <c r="AB57" s="1">
        <v>3</v>
      </c>
      <c r="AC57" s="1">
        <v>6</v>
      </c>
      <c r="AD57" s="1">
        <v>14</v>
      </c>
      <c r="AE57" s="1">
        <v>5</v>
      </c>
      <c r="AF57" s="1">
        <v>7</v>
      </c>
      <c r="AG57" s="1">
        <v>5</v>
      </c>
      <c r="AH57" s="1">
        <v>10</v>
      </c>
      <c r="AI57" s="1">
        <v>6</v>
      </c>
      <c r="AJ57" s="1">
        <v>4</v>
      </c>
      <c r="AK57" s="1">
        <v>4</v>
      </c>
      <c r="AL57" s="1">
        <v>4</v>
      </c>
      <c r="AM57" s="1">
        <v>12</v>
      </c>
      <c r="AN57" s="1">
        <v>7</v>
      </c>
      <c r="AO57" s="1">
        <v>4</v>
      </c>
      <c r="AP57" s="1">
        <v>5</v>
      </c>
      <c r="AQ57" s="1">
        <v>5</v>
      </c>
      <c r="AR57" s="1">
        <v>7</v>
      </c>
      <c r="AS57" s="1">
        <v>8</v>
      </c>
      <c r="AT57" s="1">
        <v>2</v>
      </c>
      <c r="AU57" s="1">
        <v>12</v>
      </c>
      <c r="AV57" s="1">
        <v>8</v>
      </c>
      <c r="AW57" s="1">
        <v>8</v>
      </c>
      <c r="AX57" s="1">
        <v>10</v>
      </c>
      <c r="AY57" s="1">
        <v>18</v>
      </c>
      <c r="AZ57" s="1">
        <v>5</v>
      </c>
      <c r="BA57" s="1">
        <v>7</v>
      </c>
      <c r="BB57" s="1">
        <v>11</v>
      </c>
      <c r="BC57" s="1">
        <v>4</v>
      </c>
      <c r="BD57" s="1">
        <v>6</v>
      </c>
      <c r="BE57" s="1">
        <v>6</v>
      </c>
      <c r="BF57" s="1">
        <v>5</v>
      </c>
      <c r="BG57" s="1">
        <v>2</v>
      </c>
      <c r="BH57" s="1">
        <v>12</v>
      </c>
      <c r="BI57" s="1">
        <v>5</v>
      </c>
      <c r="BJ57" s="6"/>
    </row>
    <row r="58" spans="1:62" ht="13.5" customHeight="1" x14ac:dyDescent="0.2">
      <c r="A58" s="5"/>
      <c r="C58" s="1" t="s">
        <v>7</v>
      </c>
      <c r="W58" s="1">
        <v>2</v>
      </c>
      <c r="X58" s="1">
        <v>0</v>
      </c>
      <c r="Y58" s="1">
        <v>1</v>
      </c>
      <c r="Z58" s="1">
        <v>2</v>
      </c>
      <c r="AA58" s="1">
        <v>0</v>
      </c>
      <c r="AB58" s="1">
        <v>2</v>
      </c>
      <c r="AC58" s="1">
        <v>1</v>
      </c>
      <c r="AD58" s="1">
        <v>1</v>
      </c>
      <c r="AE58" s="1">
        <v>0</v>
      </c>
      <c r="AF58" s="1">
        <v>0</v>
      </c>
      <c r="AG58" s="1">
        <v>0</v>
      </c>
      <c r="AH58" s="1">
        <v>4</v>
      </c>
      <c r="AI58" s="1">
        <v>2</v>
      </c>
      <c r="AJ58" s="1">
        <v>0</v>
      </c>
      <c r="AK58" s="1">
        <v>2</v>
      </c>
      <c r="AL58" s="1">
        <v>2</v>
      </c>
      <c r="AM58" s="1">
        <v>2</v>
      </c>
      <c r="AN58" s="1">
        <v>1</v>
      </c>
      <c r="AO58" s="1">
        <v>1</v>
      </c>
      <c r="AP58" s="1">
        <v>2</v>
      </c>
      <c r="AQ58" s="1">
        <v>3</v>
      </c>
      <c r="AR58" s="1">
        <v>2</v>
      </c>
      <c r="AS58" s="1">
        <v>3</v>
      </c>
      <c r="AT58" s="1">
        <v>1</v>
      </c>
      <c r="AU58" s="1">
        <v>0</v>
      </c>
      <c r="AV58" s="1">
        <v>4</v>
      </c>
      <c r="AW58" s="1">
        <v>4</v>
      </c>
      <c r="AX58" s="1">
        <v>1</v>
      </c>
      <c r="AY58" s="1">
        <v>5</v>
      </c>
      <c r="AZ58" s="1">
        <v>7</v>
      </c>
      <c r="BA58" s="1">
        <v>2</v>
      </c>
      <c r="BB58" s="1">
        <v>11</v>
      </c>
      <c r="BC58" s="1">
        <v>2</v>
      </c>
      <c r="BD58" s="1">
        <v>6</v>
      </c>
      <c r="BE58" s="1">
        <v>4</v>
      </c>
      <c r="BF58" s="1">
        <v>4</v>
      </c>
      <c r="BG58" s="1">
        <v>2</v>
      </c>
      <c r="BH58" s="1">
        <v>5</v>
      </c>
      <c r="BI58" s="1">
        <v>1</v>
      </c>
      <c r="BJ58" s="6"/>
    </row>
    <row r="59" spans="1:62" ht="13.5" customHeight="1" x14ac:dyDescent="0.2">
      <c r="A59" s="5"/>
      <c r="W59" s="9">
        <f t="shared" ref="W59:AA59" si="45">SUM(W55:W58)</f>
        <v>19</v>
      </c>
      <c r="X59" s="9">
        <f t="shared" si="45"/>
        <v>14</v>
      </c>
      <c r="Y59" s="9">
        <f t="shared" si="45"/>
        <v>21</v>
      </c>
      <c r="Z59" s="9">
        <f t="shared" si="45"/>
        <v>17</v>
      </c>
      <c r="AA59" s="9">
        <f t="shared" si="45"/>
        <v>14</v>
      </c>
      <c r="AB59" s="9">
        <f t="shared" ref="AB59:AD59" si="46">SUM(AB55:AB58)</f>
        <v>16</v>
      </c>
      <c r="AC59" s="9">
        <f t="shared" si="46"/>
        <v>19</v>
      </c>
      <c r="AD59" s="9">
        <f t="shared" si="46"/>
        <v>22</v>
      </c>
      <c r="AE59" s="9">
        <f t="shared" ref="AE59:AG59" si="47">SUM(AE55:AE58)</f>
        <v>18</v>
      </c>
      <c r="AF59" s="9">
        <f t="shared" si="47"/>
        <v>22</v>
      </c>
      <c r="AG59" s="9">
        <f t="shared" si="47"/>
        <v>20</v>
      </c>
      <c r="AH59" s="9">
        <f>SUM(AH55:AH58)</f>
        <v>25</v>
      </c>
      <c r="AI59" s="9">
        <f t="shared" ref="AI59:AJ59" si="48">SUM(AI55:AI58)</f>
        <v>18</v>
      </c>
      <c r="AJ59" s="9">
        <f t="shared" si="48"/>
        <v>19</v>
      </c>
      <c r="AK59" s="9">
        <f t="shared" ref="AK59:AV59" si="49">SUM(AK55:AK58)</f>
        <v>15</v>
      </c>
      <c r="AL59" s="9">
        <f t="shared" si="49"/>
        <v>14</v>
      </c>
      <c r="AM59" s="9">
        <f t="shared" si="49"/>
        <v>26</v>
      </c>
      <c r="AN59" s="9">
        <f t="shared" si="49"/>
        <v>23</v>
      </c>
      <c r="AO59" s="9">
        <f t="shared" si="49"/>
        <v>17</v>
      </c>
      <c r="AP59" s="9">
        <f t="shared" si="49"/>
        <v>24</v>
      </c>
      <c r="AQ59" s="9">
        <f t="shared" si="49"/>
        <v>21</v>
      </c>
      <c r="AR59" s="9">
        <f t="shared" si="49"/>
        <v>30</v>
      </c>
      <c r="AS59" s="9">
        <f t="shared" si="49"/>
        <v>27</v>
      </c>
      <c r="AT59" s="9">
        <f t="shared" si="49"/>
        <v>23</v>
      </c>
      <c r="AU59" s="9">
        <f t="shared" si="49"/>
        <v>25</v>
      </c>
      <c r="AV59" s="9">
        <f t="shared" si="49"/>
        <v>29</v>
      </c>
      <c r="AW59" s="9">
        <f t="shared" ref="AW59:BB59" si="50">SUM(AW55:AW58)</f>
        <v>31</v>
      </c>
      <c r="AX59" s="9">
        <f t="shared" si="50"/>
        <v>27</v>
      </c>
      <c r="AY59" s="9">
        <f t="shared" si="50"/>
        <v>43</v>
      </c>
      <c r="AZ59" s="9">
        <f t="shared" si="50"/>
        <v>26</v>
      </c>
      <c r="BA59" s="9">
        <f t="shared" si="50"/>
        <v>26</v>
      </c>
      <c r="BB59" s="9">
        <f t="shared" si="50"/>
        <v>38</v>
      </c>
      <c r="BC59" s="9">
        <f t="shared" ref="BC59:BD59" si="51">SUM(BC55:BC58)</f>
        <v>30</v>
      </c>
      <c r="BD59" s="9">
        <f t="shared" si="51"/>
        <v>29</v>
      </c>
      <c r="BE59" s="9">
        <f t="shared" ref="BE59:BF59" si="52">SUM(BE55:BE58)</f>
        <v>33</v>
      </c>
      <c r="BF59" s="9">
        <f t="shared" si="52"/>
        <v>26</v>
      </c>
      <c r="BG59" s="9">
        <f t="shared" ref="BG59:BH59" si="53">SUM(BG55:BG58)</f>
        <v>32</v>
      </c>
      <c r="BH59" s="9">
        <f t="shared" si="53"/>
        <v>34</v>
      </c>
      <c r="BI59" s="9">
        <f t="shared" ref="BI59" si="54">SUM(BI55:BI58)</f>
        <v>20</v>
      </c>
      <c r="BJ59" s="6"/>
    </row>
    <row r="60" spans="1:62" ht="13.5" customHeight="1" x14ac:dyDescent="0.2">
      <c r="A60" s="5"/>
      <c r="B60" s="8" t="s">
        <v>84</v>
      </c>
      <c r="BJ60" s="6"/>
    </row>
    <row r="61" spans="1:62" ht="13.5" customHeight="1" x14ac:dyDescent="0.2">
      <c r="A61" s="5"/>
      <c r="B61" s="8"/>
      <c r="C61" s="1" t="s">
        <v>10</v>
      </c>
      <c r="BF61" s="1">
        <v>0</v>
      </c>
      <c r="BG61" s="1">
        <v>1</v>
      </c>
      <c r="BH61" s="1">
        <v>0</v>
      </c>
      <c r="BI61" s="1">
        <v>1</v>
      </c>
      <c r="BJ61" s="6"/>
    </row>
    <row r="62" spans="1:62" ht="13.5" customHeight="1" x14ac:dyDescent="0.2">
      <c r="A62" s="5"/>
      <c r="B62" s="8"/>
      <c r="C62" s="1" t="s">
        <v>0</v>
      </c>
      <c r="BF62" s="2"/>
      <c r="BG62" s="1">
        <v>2</v>
      </c>
      <c r="BH62" s="1">
        <v>3</v>
      </c>
      <c r="BI62" s="1">
        <v>1</v>
      </c>
      <c r="BJ62" s="6"/>
    </row>
    <row r="63" spans="1:62" ht="13.5" hidden="1" customHeight="1" x14ac:dyDescent="0.2">
      <c r="A63" s="5"/>
      <c r="C63" s="1" t="s">
        <v>9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1</v>
      </c>
      <c r="AU63" s="1">
        <v>0</v>
      </c>
      <c r="AV63" s="1">
        <v>0</v>
      </c>
      <c r="AW63" s="1">
        <v>10</v>
      </c>
      <c r="BJ63" s="6"/>
    </row>
    <row r="64" spans="1:62" ht="13.5" customHeight="1" x14ac:dyDescent="0.2">
      <c r="A64" s="5"/>
      <c r="AO64" s="9">
        <f t="shared" ref="AO64:AV64" si="55">AO63</f>
        <v>0</v>
      </c>
      <c r="AP64" s="9">
        <f t="shared" si="55"/>
        <v>0</v>
      </c>
      <c r="AQ64" s="9">
        <f t="shared" si="55"/>
        <v>0</v>
      </c>
      <c r="AR64" s="9">
        <f t="shared" si="55"/>
        <v>0</v>
      </c>
      <c r="AS64" s="9">
        <f t="shared" si="55"/>
        <v>0</v>
      </c>
      <c r="AT64" s="9">
        <f t="shared" si="55"/>
        <v>1</v>
      </c>
      <c r="AU64" s="9">
        <f t="shared" si="55"/>
        <v>0</v>
      </c>
      <c r="AV64" s="9">
        <f t="shared" si="55"/>
        <v>0</v>
      </c>
      <c r="AW64" s="9">
        <f t="shared" ref="AW64" si="56">AW63</f>
        <v>10</v>
      </c>
      <c r="BF64" s="1">
        <f>BF61</f>
        <v>0</v>
      </c>
      <c r="BG64" s="9">
        <f>SUM(BG61:BG63)</f>
        <v>3</v>
      </c>
      <c r="BH64" s="9">
        <f>SUM(BH61:BH63)</f>
        <v>3</v>
      </c>
      <c r="BI64" s="9">
        <f>SUM(BI61:BI63)</f>
        <v>2</v>
      </c>
      <c r="BJ64" s="6"/>
    </row>
    <row r="65" spans="1:62" ht="13.5" customHeight="1" x14ac:dyDescent="0.2">
      <c r="A65" s="5"/>
      <c r="B65" s="8" t="s">
        <v>82</v>
      </c>
      <c r="BJ65" s="6"/>
    </row>
    <row r="66" spans="1:62" ht="13.5" customHeight="1" x14ac:dyDescent="0.2">
      <c r="A66" s="5"/>
      <c r="B66" s="8"/>
      <c r="C66" s="1" t="s">
        <v>10</v>
      </c>
      <c r="BE66" s="1">
        <v>0</v>
      </c>
      <c r="BF66" s="1">
        <v>1</v>
      </c>
      <c r="BG66" s="1">
        <v>1</v>
      </c>
      <c r="BH66" s="1">
        <v>0</v>
      </c>
      <c r="BI66" s="1">
        <v>2</v>
      </c>
      <c r="BJ66" s="6"/>
    </row>
    <row r="67" spans="1:62" ht="13.5" customHeight="1" x14ac:dyDescent="0.2">
      <c r="A67" s="5"/>
      <c r="C67" s="1" t="s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2</v>
      </c>
      <c r="AE67" s="1">
        <v>1</v>
      </c>
      <c r="AF67" s="1">
        <v>0</v>
      </c>
      <c r="AG67" s="1">
        <v>0</v>
      </c>
      <c r="AH67" s="1">
        <v>0</v>
      </c>
      <c r="AI67" s="1">
        <v>0</v>
      </c>
      <c r="AJ67" s="1">
        <v>1</v>
      </c>
      <c r="AK67" s="1">
        <v>1</v>
      </c>
      <c r="AL67" s="1">
        <v>0</v>
      </c>
      <c r="AM67" s="1">
        <v>2</v>
      </c>
      <c r="AN67" s="1">
        <v>1</v>
      </c>
      <c r="AO67" s="1">
        <v>0</v>
      </c>
      <c r="AP67" s="1">
        <v>0</v>
      </c>
      <c r="AQ67" s="1">
        <v>0</v>
      </c>
      <c r="AR67" s="1">
        <v>1</v>
      </c>
      <c r="AS67" s="1">
        <v>1</v>
      </c>
      <c r="AT67" s="1">
        <v>2</v>
      </c>
      <c r="AU67" s="1">
        <v>1</v>
      </c>
      <c r="AV67" s="1">
        <v>0</v>
      </c>
      <c r="AW67" s="1">
        <v>2</v>
      </c>
      <c r="AX67" s="1">
        <v>2</v>
      </c>
      <c r="AY67" s="1">
        <v>7</v>
      </c>
      <c r="AZ67" s="1">
        <v>4</v>
      </c>
      <c r="BA67" s="1">
        <v>3</v>
      </c>
      <c r="BB67" s="1">
        <v>2</v>
      </c>
      <c r="BC67" s="1">
        <v>1</v>
      </c>
      <c r="BD67" s="1">
        <v>1</v>
      </c>
      <c r="BE67" s="1">
        <v>3</v>
      </c>
      <c r="BF67" s="1">
        <v>3</v>
      </c>
      <c r="BG67" s="1">
        <v>2</v>
      </c>
      <c r="BH67" s="1">
        <v>0</v>
      </c>
      <c r="BI67" s="1">
        <v>5</v>
      </c>
      <c r="BJ67" s="6"/>
    </row>
    <row r="68" spans="1:62" ht="13.5" customHeight="1" x14ac:dyDescent="0.2">
      <c r="A68" s="5"/>
      <c r="W68" s="9">
        <f t="shared" ref="W68:BC68" si="57">W67</f>
        <v>0</v>
      </c>
      <c r="X68" s="9">
        <f t="shared" si="57"/>
        <v>0</v>
      </c>
      <c r="Y68" s="9">
        <f t="shared" si="57"/>
        <v>0</v>
      </c>
      <c r="Z68" s="9">
        <f t="shared" si="57"/>
        <v>0</v>
      </c>
      <c r="AA68" s="9">
        <f t="shared" si="57"/>
        <v>0</v>
      </c>
      <c r="AB68" s="9">
        <f t="shared" si="57"/>
        <v>0</v>
      </c>
      <c r="AC68" s="9">
        <f t="shared" si="57"/>
        <v>0</v>
      </c>
      <c r="AD68" s="9">
        <f t="shared" si="57"/>
        <v>2</v>
      </c>
      <c r="AE68" s="9">
        <f t="shared" si="57"/>
        <v>1</v>
      </c>
      <c r="AF68" s="9">
        <f t="shared" si="57"/>
        <v>0</v>
      </c>
      <c r="AG68" s="9">
        <f t="shared" si="57"/>
        <v>0</v>
      </c>
      <c r="AH68" s="9">
        <f t="shared" si="57"/>
        <v>0</v>
      </c>
      <c r="AI68" s="9">
        <f t="shared" si="57"/>
        <v>0</v>
      </c>
      <c r="AJ68" s="9">
        <f t="shared" si="57"/>
        <v>1</v>
      </c>
      <c r="AK68" s="9">
        <f t="shared" si="57"/>
        <v>1</v>
      </c>
      <c r="AL68" s="9">
        <f t="shared" si="57"/>
        <v>0</v>
      </c>
      <c r="AM68" s="9">
        <f t="shared" si="57"/>
        <v>2</v>
      </c>
      <c r="AN68" s="9">
        <f t="shared" si="57"/>
        <v>1</v>
      </c>
      <c r="AO68" s="9">
        <f t="shared" si="57"/>
        <v>0</v>
      </c>
      <c r="AP68" s="9">
        <f t="shared" si="57"/>
        <v>0</v>
      </c>
      <c r="AQ68" s="9">
        <f t="shared" si="57"/>
        <v>0</v>
      </c>
      <c r="AR68" s="9">
        <f t="shared" si="57"/>
        <v>1</v>
      </c>
      <c r="AS68" s="9">
        <f t="shared" si="57"/>
        <v>1</v>
      </c>
      <c r="AT68" s="9">
        <f t="shared" si="57"/>
        <v>2</v>
      </c>
      <c r="AU68" s="9">
        <f t="shared" si="57"/>
        <v>1</v>
      </c>
      <c r="AV68" s="9">
        <f t="shared" si="57"/>
        <v>0</v>
      </c>
      <c r="AW68" s="9">
        <f t="shared" si="57"/>
        <v>2</v>
      </c>
      <c r="AX68" s="9">
        <f t="shared" si="57"/>
        <v>2</v>
      </c>
      <c r="AY68" s="9">
        <f t="shared" si="57"/>
        <v>7</v>
      </c>
      <c r="AZ68" s="9">
        <f t="shared" si="57"/>
        <v>4</v>
      </c>
      <c r="BA68" s="9">
        <f t="shared" si="57"/>
        <v>3</v>
      </c>
      <c r="BB68" s="9">
        <f t="shared" si="57"/>
        <v>2</v>
      </c>
      <c r="BC68" s="9">
        <f t="shared" si="57"/>
        <v>1</v>
      </c>
      <c r="BD68" s="9">
        <f>BD67</f>
        <v>1</v>
      </c>
      <c r="BE68" s="9">
        <f>SUM(BE66:BE67)</f>
        <v>3</v>
      </c>
      <c r="BF68" s="9">
        <f>SUM(BF66:BF67)</f>
        <v>4</v>
      </c>
      <c r="BG68" s="9">
        <f>SUM(BG66:BG67)</f>
        <v>3</v>
      </c>
      <c r="BH68" s="9">
        <f>SUM(BH66:BH67)</f>
        <v>0</v>
      </c>
      <c r="BI68" s="9">
        <f>SUM(BI66:BI67)</f>
        <v>7</v>
      </c>
      <c r="BJ68" s="6"/>
    </row>
    <row r="69" spans="1:62" ht="13.5" customHeight="1" x14ac:dyDescent="0.2">
      <c r="A69" s="5"/>
      <c r="B69" s="8" t="s">
        <v>81</v>
      </c>
      <c r="BJ69" s="6"/>
    </row>
    <row r="70" spans="1:62" ht="13.5" customHeight="1" x14ac:dyDescent="0.2">
      <c r="A70" s="5"/>
      <c r="B70" s="8"/>
      <c r="C70" s="1" t="s">
        <v>10</v>
      </c>
      <c r="BH70" s="1">
        <v>0</v>
      </c>
      <c r="BI70" s="1">
        <v>1</v>
      </c>
      <c r="BJ70" s="6"/>
    </row>
    <row r="71" spans="1:62" ht="13.5" customHeight="1" x14ac:dyDescent="0.2">
      <c r="A71" s="5"/>
      <c r="C71" s="1" t="s">
        <v>0</v>
      </c>
      <c r="W71" s="1">
        <v>21</v>
      </c>
      <c r="X71" s="1">
        <v>24</v>
      </c>
      <c r="Y71" s="1">
        <v>21</v>
      </c>
      <c r="Z71" s="1">
        <v>17</v>
      </c>
      <c r="AA71" s="1">
        <v>11</v>
      </c>
      <c r="AB71" s="1">
        <v>24</v>
      </c>
      <c r="AC71" s="1">
        <v>36</v>
      </c>
      <c r="AD71" s="1">
        <v>30</v>
      </c>
      <c r="AE71" s="1">
        <v>39</v>
      </c>
      <c r="AF71" s="1">
        <v>33</v>
      </c>
      <c r="AG71" s="1">
        <v>45</v>
      </c>
      <c r="AH71" s="1">
        <v>27</v>
      </c>
      <c r="AI71" s="1">
        <v>43</v>
      </c>
      <c r="AJ71" s="1">
        <v>36</v>
      </c>
      <c r="AK71" s="1">
        <v>41</v>
      </c>
      <c r="AL71" s="1">
        <v>22</v>
      </c>
      <c r="AM71" s="1">
        <v>37</v>
      </c>
      <c r="AN71" s="1">
        <v>27</v>
      </c>
      <c r="AO71" s="1">
        <v>26</v>
      </c>
      <c r="AP71" s="1">
        <v>34</v>
      </c>
      <c r="AQ71" s="1">
        <v>35</v>
      </c>
      <c r="AR71" s="1">
        <v>33</v>
      </c>
      <c r="AS71" s="1">
        <v>31</v>
      </c>
      <c r="AT71" s="1">
        <v>27</v>
      </c>
      <c r="AU71" s="1">
        <v>32</v>
      </c>
      <c r="AV71" s="1">
        <v>52</v>
      </c>
      <c r="AW71" s="1">
        <v>46</v>
      </c>
      <c r="AX71" s="1">
        <v>69</v>
      </c>
      <c r="AY71" s="1">
        <v>52</v>
      </c>
      <c r="AZ71" s="1">
        <v>68</v>
      </c>
      <c r="BA71" s="1">
        <v>48</v>
      </c>
      <c r="BB71" s="1">
        <v>62</v>
      </c>
      <c r="BC71" s="1">
        <v>45</v>
      </c>
      <c r="BD71" s="1">
        <v>68</v>
      </c>
      <c r="BE71" s="1">
        <v>39</v>
      </c>
      <c r="BF71" s="1">
        <v>48</v>
      </c>
      <c r="BG71" s="1">
        <v>33</v>
      </c>
      <c r="BH71" s="1">
        <v>39</v>
      </c>
      <c r="BI71" s="1">
        <v>29</v>
      </c>
      <c r="BJ71" s="6"/>
    </row>
    <row r="72" spans="1:62" ht="13.5" customHeight="1" x14ac:dyDescent="0.2">
      <c r="A72" s="5"/>
      <c r="C72" s="1" t="s">
        <v>9</v>
      </c>
      <c r="BE72" s="1">
        <v>0</v>
      </c>
      <c r="BF72" s="1">
        <v>1</v>
      </c>
      <c r="BG72" s="1">
        <v>0</v>
      </c>
      <c r="BJ72" s="6"/>
    </row>
    <row r="73" spans="1:62" ht="13.5" customHeight="1" x14ac:dyDescent="0.2">
      <c r="A73" s="5"/>
      <c r="C73" s="1" t="s">
        <v>5</v>
      </c>
      <c r="W73" s="1">
        <v>16</v>
      </c>
      <c r="X73" s="1">
        <v>16</v>
      </c>
      <c r="Y73" s="1">
        <v>12</v>
      </c>
      <c r="Z73" s="1">
        <v>12</v>
      </c>
      <c r="AA73" s="1">
        <v>6</v>
      </c>
      <c r="AB73" s="1">
        <v>10</v>
      </c>
      <c r="AC73" s="1">
        <v>14</v>
      </c>
      <c r="AD73" s="1">
        <v>14</v>
      </c>
      <c r="AE73" s="1">
        <v>17</v>
      </c>
      <c r="AF73" s="1">
        <v>21</v>
      </c>
      <c r="AG73" s="1">
        <v>13</v>
      </c>
      <c r="AH73" s="1">
        <v>9</v>
      </c>
      <c r="AI73" s="1">
        <v>15</v>
      </c>
      <c r="AJ73" s="1">
        <v>19</v>
      </c>
      <c r="AK73" s="1">
        <v>28</v>
      </c>
      <c r="AL73" s="1">
        <v>27</v>
      </c>
      <c r="AM73" s="1">
        <v>19</v>
      </c>
      <c r="AN73" s="1">
        <v>31</v>
      </c>
      <c r="AO73" s="1">
        <v>31</v>
      </c>
      <c r="AP73" s="1">
        <v>29</v>
      </c>
      <c r="AQ73" s="1">
        <v>25</v>
      </c>
      <c r="AR73" s="1">
        <v>9</v>
      </c>
      <c r="AS73" s="1">
        <v>14</v>
      </c>
      <c r="AT73" s="1">
        <v>6</v>
      </c>
      <c r="AU73" s="1">
        <v>10</v>
      </c>
      <c r="AV73" s="1">
        <v>18</v>
      </c>
      <c r="AW73" s="1">
        <v>15</v>
      </c>
      <c r="AX73" s="1">
        <v>24</v>
      </c>
      <c r="AY73" s="1">
        <v>25</v>
      </c>
      <c r="AZ73" s="1">
        <v>27</v>
      </c>
      <c r="BA73" s="1">
        <v>23</v>
      </c>
      <c r="BB73" s="1">
        <v>17</v>
      </c>
      <c r="BC73" s="1">
        <v>18</v>
      </c>
      <c r="BD73" s="1">
        <v>10</v>
      </c>
      <c r="BE73" s="1">
        <v>6</v>
      </c>
      <c r="BF73" s="1">
        <v>10</v>
      </c>
      <c r="BG73" s="1">
        <v>15</v>
      </c>
      <c r="BH73" s="1">
        <v>9</v>
      </c>
      <c r="BI73" s="1">
        <v>8</v>
      </c>
      <c r="BJ73" s="6"/>
    </row>
    <row r="74" spans="1:62" ht="13.5" customHeight="1" x14ac:dyDescent="0.2">
      <c r="A74" s="5"/>
      <c r="C74" s="1" t="s">
        <v>7</v>
      </c>
      <c r="W74" s="1">
        <v>8</v>
      </c>
      <c r="X74" s="1">
        <v>6</v>
      </c>
      <c r="Y74" s="1">
        <v>8</v>
      </c>
      <c r="Z74" s="1">
        <v>14</v>
      </c>
      <c r="AA74" s="1">
        <v>14</v>
      </c>
      <c r="AB74" s="1">
        <v>7</v>
      </c>
      <c r="AC74" s="1">
        <v>10</v>
      </c>
      <c r="AD74" s="1">
        <v>18</v>
      </c>
      <c r="AE74" s="1">
        <v>7</v>
      </c>
      <c r="AF74" s="1">
        <v>17</v>
      </c>
      <c r="AG74" s="1">
        <v>13</v>
      </c>
      <c r="AH74" s="1">
        <v>15</v>
      </c>
      <c r="AI74" s="1">
        <v>11</v>
      </c>
      <c r="AJ74" s="1">
        <v>19</v>
      </c>
      <c r="AK74" s="1">
        <v>9</v>
      </c>
      <c r="AL74" s="1">
        <v>14</v>
      </c>
      <c r="AM74" s="1">
        <v>10</v>
      </c>
      <c r="AN74" s="1">
        <v>19</v>
      </c>
      <c r="AO74" s="1">
        <v>9</v>
      </c>
      <c r="AP74" s="1">
        <v>19</v>
      </c>
      <c r="AQ74" s="1">
        <v>12</v>
      </c>
      <c r="AR74" s="1">
        <v>10</v>
      </c>
      <c r="AS74" s="1">
        <v>13</v>
      </c>
      <c r="AT74" s="1">
        <v>12</v>
      </c>
      <c r="AU74" s="1">
        <v>21</v>
      </c>
      <c r="AV74" s="1">
        <v>16</v>
      </c>
      <c r="AW74" s="1">
        <v>14</v>
      </c>
      <c r="AX74" s="1">
        <v>17</v>
      </c>
      <c r="AY74" s="1">
        <v>15</v>
      </c>
      <c r="AZ74" s="1">
        <v>20</v>
      </c>
      <c r="BA74" s="1">
        <v>21</v>
      </c>
      <c r="BB74" s="1">
        <v>18</v>
      </c>
      <c r="BC74" s="1">
        <v>13</v>
      </c>
      <c r="BD74" s="1">
        <v>25</v>
      </c>
      <c r="BE74" s="1">
        <v>16</v>
      </c>
      <c r="BF74" s="1">
        <v>18</v>
      </c>
      <c r="BG74" s="1">
        <v>17</v>
      </c>
      <c r="BH74" s="1">
        <v>19</v>
      </c>
      <c r="BI74" s="1">
        <v>11</v>
      </c>
      <c r="BJ74" s="6"/>
    </row>
    <row r="75" spans="1:62" ht="13.5" customHeight="1" x14ac:dyDescent="0.2">
      <c r="A75" s="5"/>
      <c r="W75" s="9">
        <f t="shared" ref="W75:AA75" si="58">SUM(W71:W74)</f>
        <v>45</v>
      </c>
      <c r="X75" s="9">
        <f t="shared" si="58"/>
        <v>46</v>
      </c>
      <c r="Y75" s="9">
        <f t="shared" si="58"/>
        <v>41</v>
      </c>
      <c r="Z75" s="9">
        <f t="shared" si="58"/>
        <v>43</v>
      </c>
      <c r="AA75" s="9">
        <f t="shared" si="58"/>
        <v>31</v>
      </c>
      <c r="AB75" s="9">
        <f t="shared" ref="AB75:AD75" si="59">SUM(AB71:AB74)</f>
        <v>41</v>
      </c>
      <c r="AC75" s="9">
        <f t="shared" si="59"/>
        <v>60</v>
      </c>
      <c r="AD75" s="9">
        <f t="shared" si="59"/>
        <v>62</v>
      </c>
      <c r="AE75" s="9">
        <f t="shared" ref="AE75:AG75" si="60">SUM(AE71:AE74)</f>
        <v>63</v>
      </c>
      <c r="AF75" s="9">
        <f t="shared" si="60"/>
        <v>71</v>
      </c>
      <c r="AG75" s="9">
        <f t="shared" si="60"/>
        <v>71</v>
      </c>
      <c r="AH75" s="9">
        <f t="shared" ref="AH75:AJ75" si="61">SUM(AH71:AH74)</f>
        <v>51</v>
      </c>
      <c r="AI75" s="9">
        <f t="shared" si="61"/>
        <v>69</v>
      </c>
      <c r="AJ75" s="9">
        <f t="shared" si="61"/>
        <v>74</v>
      </c>
      <c r="AK75" s="9">
        <f t="shared" ref="AK75:AV75" si="62">SUM(AK71:AK74)</f>
        <v>78</v>
      </c>
      <c r="AL75" s="9">
        <f t="shared" si="62"/>
        <v>63</v>
      </c>
      <c r="AM75" s="9">
        <f t="shared" si="62"/>
        <v>66</v>
      </c>
      <c r="AN75" s="9">
        <f t="shared" si="62"/>
        <v>77</v>
      </c>
      <c r="AO75" s="9">
        <f t="shared" si="62"/>
        <v>66</v>
      </c>
      <c r="AP75" s="9">
        <f t="shared" si="62"/>
        <v>82</v>
      </c>
      <c r="AQ75" s="9">
        <f t="shared" si="62"/>
        <v>72</v>
      </c>
      <c r="AR75" s="9">
        <f t="shared" si="62"/>
        <v>52</v>
      </c>
      <c r="AS75" s="9">
        <f t="shared" si="62"/>
        <v>58</v>
      </c>
      <c r="AT75" s="9">
        <f t="shared" si="62"/>
        <v>45</v>
      </c>
      <c r="AU75" s="9">
        <f t="shared" si="62"/>
        <v>63</v>
      </c>
      <c r="AV75" s="9">
        <f t="shared" si="62"/>
        <v>86</v>
      </c>
      <c r="AW75" s="9">
        <f t="shared" ref="AW75:BB75" si="63">SUM(AW71:AW74)</f>
        <v>75</v>
      </c>
      <c r="AX75" s="9">
        <f t="shared" si="63"/>
        <v>110</v>
      </c>
      <c r="AY75" s="9">
        <f t="shared" si="63"/>
        <v>92</v>
      </c>
      <c r="AZ75" s="9">
        <f t="shared" si="63"/>
        <v>115</v>
      </c>
      <c r="BA75" s="9">
        <f t="shared" si="63"/>
        <v>92</v>
      </c>
      <c r="BB75" s="9">
        <f t="shared" si="63"/>
        <v>97</v>
      </c>
      <c r="BC75" s="9">
        <f t="shared" ref="BC75:BD75" si="64">SUM(BC71:BC74)</f>
        <v>76</v>
      </c>
      <c r="BD75" s="9">
        <f t="shared" si="64"/>
        <v>103</v>
      </c>
      <c r="BE75" s="9">
        <f t="shared" ref="BE75:BF75" si="65">SUM(BE71:BE74)</f>
        <v>61</v>
      </c>
      <c r="BF75" s="9">
        <f t="shared" si="65"/>
        <v>77</v>
      </c>
      <c r="BG75" s="9">
        <f t="shared" ref="BG75" si="66">SUM(BG71:BG74)</f>
        <v>65</v>
      </c>
      <c r="BH75" s="9">
        <f>SUM(BH70:BH74)</f>
        <v>67</v>
      </c>
      <c r="BI75" s="9">
        <f>SUM(BI70:BI74)</f>
        <v>49</v>
      </c>
      <c r="BJ75" s="6"/>
    </row>
    <row r="76" spans="1:62" ht="13.5" customHeight="1" x14ac:dyDescent="0.2">
      <c r="A76" s="5"/>
      <c r="B76" s="8" t="s">
        <v>80</v>
      </c>
      <c r="BJ76" s="6"/>
    </row>
    <row r="77" spans="1:62" ht="13.5" customHeight="1" x14ac:dyDescent="0.2">
      <c r="A77" s="5"/>
      <c r="B77" s="8"/>
      <c r="C77" s="1" t="s">
        <v>10</v>
      </c>
      <c r="BH77" s="1">
        <v>0</v>
      </c>
      <c r="BI77" s="1">
        <v>3</v>
      </c>
      <c r="BJ77" s="6"/>
    </row>
    <row r="78" spans="1:62" ht="13.5" customHeight="1" x14ac:dyDescent="0.2">
      <c r="A78" s="5"/>
      <c r="C78" s="1" t="s">
        <v>0</v>
      </c>
      <c r="W78" s="1">
        <v>8</v>
      </c>
      <c r="X78" s="1">
        <v>7</v>
      </c>
      <c r="Y78" s="1">
        <v>16</v>
      </c>
      <c r="Z78" s="1">
        <v>9</v>
      </c>
      <c r="AA78" s="1">
        <v>16</v>
      </c>
      <c r="AB78" s="1">
        <v>12</v>
      </c>
      <c r="AC78" s="1">
        <v>13</v>
      </c>
      <c r="AD78" s="1">
        <v>12</v>
      </c>
      <c r="AE78" s="1">
        <v>20</v>
      </c>
      <c r="AF78" s="1">
        <v>15</v>
      </c>
      <c r="AG78" s="1">
        <v>25</v>
      </c>
      <c r="AH78" s="1">
        <v>17</v>
      </c>
      <c r="AI78" s="1">
        <v>14</v>
      </c>
      <c r="AJ78" s="1">
        <v>21</v>
      </c>
      <c r="AK78" s="1">
        <v>9</v>
      </c>
      <c r="AL78" s="1">
        <v>22</v>
      </c>
      <c r="AM78" s="1">
        <v>10</v>
      </c>
      <c r="AN78" s="1">
        <v>13</v>
      </c>
      <c r="AO78" s="1">
        <v>22</v>
      </c>
      <c r="AP78" s="1">
        <v>16</v>
      </c>
      <c r="AQ78" s="1">
        <v>23</v>
      </c>
      <c r="AR78" s="1">
        <v>19</v>
      </c>
      <c r="AS78" s="1">
        <v>23</v>
      </c>
      <c r="AT78" s="1">
        <v>28</v>
      </c>
      <c r="AU78" s="1">
        <v>30</v>
      </c>
      <c r="AV78" s="1">
        <v>33</v>
      </c>
      <c r="AW78" s="1">
        <v>41</v>
      </c>
      <c r="AX78" s="1">
        <v>37</v>
      </c>
      <c r="AY78" s="1">
        <v>48</v>
      </c>
      <c r="AZ78" s="1">
        <v>57</v>
      </c>
      <c r="BA78" s="1">
        <v>37</v>
      </c>
      <c r="BB78" s="1">
        <v>14</v>
      </c>
      <c r="BC78" s="1">
        <v>17</v>
      </c>
      <c r="BD78" s="1">
        <v>20</v>
      </c>
      <c r="BE78" s="1">
        <v>24</v>
      </c>
      <c r="BF78" s="1">
        <v>13</v>
      </c>
      <c r="BG78" s="1">
        <v>18</v>
      </c>
      <c r="BH78" s="1">
        <v>18</v>
      </c>
      <c r="BI78" s="1">
        <v>20</v>
      </c>
      <c r="BJ78" s="6"/>
    </row>
    <row r="79" spans="1:62" ht="13.5" customHeight="1" x14ac:dyDescent="0.2">
      <c r="A79" s="5"/>
      <c r="C79" s="1" t="s">
        <v>9</v>
      </c>
      <c r="AQ79" s="1">
        <v>0</v>
      </c>
      <c r="AR79" s="1">
        <v>0</v>
      </c>
      <c r="AS79" s="1">
        <v>2</v>
      </c>
      <c r="AT79" s="1">
        <v>0</v>
      </c>
      <c r="AU79" s="1">
        <v>2</v>
      </c>
      <c r="AV79" s="1">
        <v>0</v>
      </c>
      <c r="AW79" s="1">
        <v>1</v>
      </c>
      <c r="AX79" s="1">
        <v>0</v>
      </c>
      <c r="AY79" s="1">
        <v>0</v>
      </c>
      <c r="AZ79" s="1">
        <v>1</v>
      </c>
      <c r="BA79" s="1">
        <v>7</v>
      </c>
      <c r="BB79" s="1">
        <v>5</v>
      </c>
      <c r="BC79" s="1">
        <v>5</v>
      </c>
      <c r="BD79" s="1">
        <v>7</v>
      </c>
      <c r="BE79" s="1">
        <v>12</v>
      </c>
      <c r="BF79" s="1">
        <v>10</v>
      </c>
      <c r="BG79" s="1">
        <v>6</v>
      </c>
      <c r="BH79" s="1">
        <v>2</v>
      </c>
      <c r="BI79" s="1">
        <v>6</v>
      </c>
      <c r="BJ79" s="6"/>
    </row>
    <row r="80" spans="1:62" ht="13.5" customHeight="1" x14ac:dyDescent="0.2">
      <c r="A80" s="5"/>
      <c r="C80" s="1" t="s">
        <v>5</v>
      </c>
      <c r="AX80" s="1">
        <v>0</v>
      </c>
      <c r="AY80" s="1">
        <v>0</v>
      </c>
      <c r="AZ80" s="1">
        <v>1</v>
      </c>
      <c r="BA80" s="1">
        <v>5</v>
      </c>
      <c r="BB80" s="1">
        <v>9</v>
      </c>
      <c r="BC80" s="1">
        <v>9</v>
      </c>
      <c r="BD80" s="1">
        <v>15</v>
      </c>
      <c r="BE80" s="1">
        <v>14</v>
      </c>
      <c r="BF80" s="1">
        <v>18</v>
      </c>
      <c r="BG80" s="1">
        <v>18</v>
      </c>
      <c r="BH80" s="1">
        <v>10</v>
      </c>
      <c r="BI80" s="1">
        <v>17</v>
      </c>
      <c r="BJ80" s="6"/>
    </row>
    <row r="81" spans="1:62" ht="13.5" customHeight="1" x14ac:dyDescent="0.2">
      <c r="A81" s="5"/>
      <c r="W81" s="9">
        <f t="shared" ref="W81:AA81" si="67">W78</f>
        <v>8</v>
      </c>
      <c r="X81" s="9">
        <f t="shared" si="67"/>
        <v>7</v>
      </c>
      <c r="Y81" s="9">
        <f t="shared" si="67"/>
        <v>16</v>
      </c>
      <c r="Z81" s="9">
        <f t="shared" si="67"/>
        <v>9</v>
      </c>
      <c r="AA81" s="9">
        <f t="shared" si="67"/>
        <v>16</v>
      </c>
      <c r="AB81" s="9">
        <f t="shared" ref="AB81:AD81" si="68">AB78</f>
        <v>12</v>
      </c>
      <c r="AC81" s="9">
        <f t="shared" si="68"/>
        <v>13</v>
      </c>
      <c r="AD81" s="9">
        <f t="shared" si="68"/>
        <v>12</v>
      </c>
      <c r="AE81" s="9">
        <f t="shared" ref="AE81:AG81" si="69">AE78</f>
        <v>20</v>
      </c>
      <c r="AF81" s="9">
        <f t="shared" si="69"/>
        <v>15</v>
      </c>
      <c r="AG81" s="9">
        <f t="shared" si="69"/>
        <v>25</v>
      </c>
      <c r="AH81" s="9">
        <f t="shared" ref="AH81:AJ81" si="70">AH78</f>
        <v>17</v>
      </c>
      <c r="AI81" s="9">
        <f t="shared" si="70"/>
        <v>14</v>
      </c>
      <c r="AJ81" s="9">
        <f t="shared" si="70"/>
        <v>21</v>
      </c>
      <c r="AK81" s="9">
        <f t="shared" ref="AK81:AO81" si="71">AK78</f>
        <v>9</v>
      </c>
      <c r="AL81" s="9">
        <f t="shared" si="71"/>
        <v>22</v>
      </c>
      <c r="AM81" s="9">
        <f t="shared" si="71"/>
        <v>10</v>
      </c>
      <c r="AN81" s="9">
        <f t="shared" si="71"/>
        <v>13</v>
      </c>
      <c r="AO81" s="9">
        <f t="shared" si="71"/>
        <v>22</v>
      </c>
      <c r="AP81" s="9">
        <f>AP78</f>
        <v>16</v>
      </c>
      <c r="AQ81" s="9">
        <f t="shared" ref="AQ81:AV81" si="72">SUM(AQ78:AQ79)</f>
        <v>23</v>
      </c>
      <c r="AR81" s="9">
        <f t="shared" si="72"/>
        <v>19</v>
      </c>
      <c r="AS81" s="9">
        <f t="shared" si="72"/>
        <v>25</v>
      </c>
      <c r="AT81" s="9">
        <f t="shared" si="72"/>
        <v>28</v>
      </c>
      <c r="AU81" s="9">
        <f>SUM(AU78:AU79)</f>
        <v>32</v>
      </c>
      <c r="AV81" s="9">
        <f t="shared" si="72"/>
        <v>33</v>
      </c>
      <c r="AW81" s="9">
        <f>SUM(AW78:AW79)</f>
        <v>42</v>
      </c>
      <c r="AX81" s="9">
        <f t="shared" ref="AX81:BC81" si="73">SUM(AX78:AX80)</f>
        <v>37</v>
      </c>
      <c r="AY81" s="9">
        <f t="shared" si="73"/>
        <v>48</v>
      </c>
      <c r="AZ81" s="9">
        <f t="shared" si="73"/>
        <v>59</v>
      </c>
      <c r="BA81" s="9">
        <f t="shared" si="73"/>
        <v>49</v>
      </c>
      <c r="BB81" s="9">
        <f t="shared" si="73"/>
        <v>28</v>
      </c>
      <c r="BC81" s="9">
        <f t="shared" si="73"/>
        <v>31</v>
      </c>
      <c r="BD81" s="9">
        <f t="shared" ref="BD81" si="74">SUM(BD78:BD80)</f>
        <v>42</v>
      </c>
      <c r="BE81" s="9">
        <f t="shared" ref="BE81:BF81" si="75">SUM(BE78:BE80)</f>
        <v>50</v>
      </c>
      <c r="BF81" s="9">
        <f t="shared" si="75"/>
        <v>41</v>
      </c>
      <c r="BG81" s="9">
        <f t="shared" ref="BG81" si="76">SUM(BG78:BG80)</f>
        <v>42</v>
      </c>
      <c r="BH81" s="9">
        <f>SUM(BH77:BH80)</f>
        <v>30</v>
      </c>
      <c r="BI81" s="9">
        <f>SUM(BI77:BI80)</f>
        <v>46</v>
      </c>
      <c r="BJ81" s="6"/>
    </row>
    <row r="82" spans="1:62" ht="13.5" customHeight="1" x14ac:dyDescent="0.2">
      <c r="A82" s="5"/>
      <c r="B82" s="8" t="s">
        <v>79</v>
      </c>
      <c r="BJ82" s="6"/>
    </row>
    <row r="83" spans="1:62" ht="13.5" customHeight="1" x14ac:dyDescent="0.2">
      <c r="A83" s="5"/>
      <c r="C83" s="1" t="s">
        <v>9</v>
      </c>
      <c r="BB83" s="1">
        <v>0</v>
      </c>
      <c r="BC83" s="1">
        <v>0</v>
      </c>
      <c r="BD83" s="1">
        <v>2</v>
      </c>
      <c r="BE83" s="1">
        <v>4</v>
      </c>
      <c r="BF83" s="1">
        <v>1</v>
      </c>
      <c r="BG83" s="1">
        <v>1</v>
      </c>
      <c r="BH83" s="1">
        <v>1</v>
      </c>
      <c r="BI83" s="1">
        <v>2</v>
      </c>
      <c r="BJ83" s="6"/>
    </row>
    <row r="84" spans="1:62" ht="13.5" customHeight="1" x14ac:dyDescent="0.2">
      <c r="A84" s="5"/>
      <c r="B84" s="8" t="s">
        <v>77</v>
      </c>
      <c r="BJ84" s="6"/>
    </row>
    <row r="85" spans="1:62" ht="13.5" customHeight="1" x14ac:dyDescent="0.2">
      <c r="A85" s="5"/>
      <c r="B85" s="8"/>
      <c r="C85" s="1" t="s">
        <v>10</v>
      </c>
      <c r="BH85" s="1">
        <v>0</v>
      </c>
      <c r="BI85" s="1">
        <v>1</v>
      </c>
      <c r="BJ85" s="6"/>
    </row>
    <row r="86" spans="1:62" ht="13.5" customHeight="1" x14ac:dyDescent="0.2">
      <c r="A86" s="5"/>
      <c r="C86" s="1" t="s">
        <v>0</v>
      </c>
      <c r="W86" s="1">
        <f>31-W95</f>
        <v>22</v>
      </c>
      <c r="X86" s="1">
        <f>17-X95</f>
        <v>8</v>
      </c>
      <c r="Y86" s="1">
        <f>24-Y95</f>
        <v>12</v>
      </c>
      <c r="Z86" s="1">
        <f>31-Z95</f>
        <v>21</v>
      </c>
      <c r="AA86" s="1">
        <f>19-AA95</f>
        <v>13</v>
      </c>
      <c r="AB86" s="1">
        <f>26-AB95</f>
        <v>10</v>
      </c>
      <c r="AC86" s="1">
        <f>16-AC95</f>
        <v>5</v>
      </c>
      <c r="AD86" s="1">
        <f>24-AD95</f>
        <v>8</v>
      </c>
      <c r="AE86" s="1">
        <f>17-AE95</f>
        <v>8</v>
      </c>
      <c r="AF86" s="1">
        <f>16-AF95</f>
        <v>1</v>
      </c>
      <c r="AG86" s="1">
        <f>18-AG95</f>
        <v>7</v>
      </c>
      <c r="AH86" s="1">
        <f>23-AH95</f>
        <v>8</v>
      </c>
      <c r="AI86" s="1">
        <f>25-AI95</f>
        <v>4</v>
      </c>
      <c r="AJ86" s="1">
        <f>16-AJ95</f>
        <v>6</v>
      </c>
      <c r="AK86" s="1">
        <f>24-AK95</f>
        <v>15</v>
      </c>
      <c r="AL86" s="1">
        <f>20-AL95</f>
        <v>14</v>
      </c>
      <c r="AM86" s="1">
        <v>17</v>
      </c>
      <c r="AN86" s="1">
        <v>12</v>
      </c>
      <c r="AO86" s="1">
        <v>8</v>
      </c>
      <c r="AP86" s="1">
        <v>11</v>
      </c>
      <c r="AQ86" s="1">
        <v>8</v>
      </c>
      <c r="AR86" s="1">
        <v>15</v>
      </c>
      <c r="AS86" s="1">
        <v>13</v>
      </c>
      <c r="AT86" s="1">
        <v>13</v>
      </c>
      <c r="AU86" s="1">
        <v>14</v>
      </c>
      <c r="AV86" s="1">
        <v>10</v>
      </c>
      <c r="AW86" s="1">
        <v>23</v>
      </c>
      <c r="AX86" s="1">
        <v>18</v>
      </c>
      <c r="AY86" s="1">
        <v>21</v>
      </c>
      <c r="AZ86" s="1">
        <v>32</v>
      </c>
      <c r="BA86" s="1">
        <v>35</v>
      </c>
      <c r="BB86" s="1">
        <v>37</v>
      </c>
      <c r="BC86" s="1">
        <v>11</v>
      </c>
      <c r="BD86" s="1">
        <v>9</v>
      </c>
      <c r="BE86" s="1">
        <v>13</v>
      </c>
      <c r="BF86" s="1">
        <v>10</v>
      </c>
      <c r="BG86" s="1">
        <v>5</v>
      </c>
      <c r="BH86" s="1">
        <v>5</v>
      </c>
      <c r="BI86" s="1">
        <v>4</v>
      </c>
      <c r="BJ86" s="6"/>
    </row>
    <row r="87" spans="1:62" ht="13.5" customHeight="1" x14ac:dyDescent="0.2">
      <c r="A87" s="5"/>
      <c r="W87" s="9">
        <f t="shared" ref="W87" si="77">W86</f>
        <v>22</v>
      </c>
      <c r="X87" s="9">
        <f t="shared" ref="X87" si="78">X86</f>
        <v>8</v>
      </c>
      <c r="Y87" s="9">
        <f t="shared" ref="Y87" si="79">Y86</f>
        <v>12</v>
      </c>
      <c r="Z87" s="9">
        <f t="shared" ref="Z87" si="80">Z86</f>
        <v>21</v>
      </c>
      <c r="AA87" s="9">
        <f t="shared" ref="AA87" si="81">AA86</f>
        <v>13</v>
      </c>
      <c r="AB87" s="9">
        <f t="shared" ref="AB87" si="82">AB86</f>
        <v>10</v>
      </c>
      <c r="AC87" s="9">
        <f t="shared" ref="AC87" si="83">AC86</f>
        <v>5</v>
      </c>
      <c r="AD87" s="9">
        <f t="shared" ref="AD87" si="84">AD86</f>
        <v>8</v>
      </c>
      <c r="AE87" s="9">
        <f t="shared" ref="AE87" si="85">AE86</f>
        <v>8</v>
      </c>
      <c r="AF87" s="9">
        <f t="shared" ref="AF87" si="86">AF86</f>
        <v>1</v>
      </c>
      <c r="AG87" s="9">
        <f t="shared" ref="AG87" si="87">AG86</f>
        <v>7</v>
      </c>
      <c r="AH87" s="9">
        <f t="shared" ref="AH87" si="88">AH86</f>
        <v>8</v>
      </c>
      <c r="AI87" s="9">
        <f t="shared" ref="AI87" si="89">AI86</f>
        <v>4</v>
      </c>
      <c r="AJ87" s="9">
        <f t="shared" ref="AJ87" si="90">AJ86</f>
        <v>6</v>
      </c>
      <c r="AK87" s="9">
        <f t="shared" ref="AK87" si="91">AK86</f>
        <v>15</v>
      </c>
      <c r="AL87" s="9">
        <f t="shared" ref="AL87" si="92">AL86</f>
        <v>14</v>
      </c>
      <c r="AM87" s="9">
        <f t="shared" ref="AM87" si="93">AM86</f>
        <v>17</v>
      </c>
      <c r="AN87" s="9">
        <f t="shared" ref="AN87" si="94">AN86</f>
        <v>12</v>
      </c>
      <c r="AO87" s="9">
        <f t="shared" ref="AO87" si="95">AO86</f>
        <v>8</v>
      </c>
      <c r="AP87" s="9">
        <f t="shared" ref="AP87" si="96">AP86</f>
        <v>11</v>
      </c>
      <c r="AQ87" s="9">
        <f t="shared" ref="AQ87" si="97">AQ86</f>
        <v>8</v>
      </c>
      <c r="AR87" s="9">
        <f t="shared" ref="AR87" si="98">AR86</f>
        <v>15</v>
      </c>
      <c r="AS87" s="9">
        <f t="shared" ref="AS87" si="99">AS86</f>
        <v>13</v>
      </c>
      <c r="AT87" s="9">
        <f t="shared" ref="AT87" si="100">AT86</f>
        <v>13</v>
      </c>
      <c r="AU87" s="9">
        <f t="shared" ref="AU87" si="101">AU86</f>
        <v>14</v>
      </c>
      <c r="AV87" s="9">
        <f t="shared" ref="AV87" si="102">AV86</f>
        <v>10</v>
      </c>
      <c r="AW87" s="9">
        <f t="shared" ref="AW87" si="103">AW86</f>
        <v>23</v>
      </c>
      <c r="AX87" s="9">
        <f t="shared" ref="AX87" si="104">AX86</f>
        <v>18</v>
      </c>
      <c r="AY87" s="9">
        <f t="shared" ref="AY87" si="105">AY86</f>
        <v>21</v>
      </c>
      <c r="AZ87" s="9">
        <f t="shared" ref="AZ87" si="106">AZ86</f>
        <v>32</v>
      </c>
      <c r="BA87" s="9">
        <f t="shared" ref="BA87" si="107">BA86</f>
        <v>35</v>
      </c>
      <c r="BB87" s="9">
        <f t="shared" ref="BB87" si="108">BB86</f>
        <v>37</v>
      </c>
      <c r="BC87" s="9">
        <f t="shared" ref="BC87:BF87" si="109">BC86</f>
        <v>11</v>
      </c>
      <c r="BD87" s="9">
        <f t="shared" si="109"/>
        <v>9</v>
      </c>
      <c r="BE87" s="9">
        <f t="shared" si="109"/>
        <v>13</v>
      </c>
      <c r="BF87" s="9">
        <f t="shared" si="109"/>
        <v>10</v>
      </c>
      <c r="BG87" s="9">
        <f>BG86</f>
        <v>5</v>
      </c>
      <c r="BH87" s="9">
        <f>SUM(BH85:BH86)</f>
        <v>5</v>
      </c>
      <c r="BI87" s="9">
        <f>SUM(BI85:BI86)</f>
        <v>5</v>
      </c>
      <c r="BJ87" s="6"/>
    </row>
    <row r="88" spans="1:62" ht="13.5" customHeight="1" x14ac:dyDescent="0.2">
      <c r="A88" s="5"/>
      <c r="B88" s="8" t="s">
        <v>74</v>
      </c>
      <c r="BJ88" s="6"/>
    </row>
    <row r="89" spans="1:62" ht="13.5" customHeight="1" x14ac:dyDescent="0.2">
      <c r="A89" s="5"/>
      <c r="C89" s="1" t="s">
        <v>0</v>
      </c>
      <c r="AL89" s="1">
        <v>0</v>
      </c>
      <c r="AM89" s="1">
        <v>1</v>
      </c>
      <c r="AN89" s="1">
        <v>13</v>
      </c>
      <c r="AO89" s="1">
        <v>32</v>
      </c>
      <c r="AP89" s="1">
        <v>34</v>
      </c>
      <c r="AQ89" s="1">
        <v>24</v>
      </c>
      <c r="AR89" s="1">
        <v>39</v>
      </c>
      <c r="AS89" s="1">
        <v>28</v>
      </c>
      <c r="AT89" s="1">
        <v>36</v>
      </c>
      <c r="AU89" s="1">
        <v>34</v>
      </c>
      <c r="AV89" s="1">
        <v>29</v>
      </c>
      <c r="AW89" s="1">
        <v>25</v>
      </c>
      <c r="AX89" s="1">
        <v>34</v>
      </c>
      <c r="AY89" s="1">
        <v>25</v>
      </c>
      <c r="AZ89" s="1">
        <v>43</v>
      </c>
      <c r="BA89" s="1">
        <v>33</v>
      </c>
      <c r="BB89" s="1">
        <v>29</v>
      </c>
      <c r="BC89" s="1">
        <v>31</v>
      </c>
      <c r="BD89" s="1">
        <v>29</v>
      </c>
      <c r="BE89" s="1">
        <v>29</v>
      </c>
      <c r="BF89" s="1">
        <v>28</v>
      </c>
      <c r="BG89" s="1">
        <v>31</v>
      </c>
      <c r="BH89" s="1">
        <v>41</v>
      </c>
      <c r="BI89" s="1">
        <v>26</v>
      </c>
      <c r="BJ89" s="6"/>
    </row>
    <row r="90" spans="1:62" ht="13.5" customHeight="1" x14ac:dyDescent="0.2">
      <c r="A90" s="5"/>
      <c r="C90" s="1" t="s">
        <v>9</v>
      </c>
      <c r="AX90" s="1">
        <v>17</v>
      </c>
      <c r="AY90" s="1">
        <v>16</v>
      </c>
      <c r="AZ90" s="1">
        <v>25</v>
      </c>
      <c r="BA90" s="1">
        <v>36</v>
      </c>
      <c r="BB90" s="1">
        <v>52</v>
      </c>
      <c r="BC90" s="1">
        <v>35</v>
      </c>
      <c r="BD90" s="1">
        <v>24</v>
      </c>
      <c r="BE90" s="1">
        <v>34</v>
      </c>
      <c r="BF90" s="1">
        <v>37</v>
      </c>
      <c r="BG90" s="1">
        <v>41</v>
      </c>
      <c r="BH90" s="1">
        <v>37</v>
      </c>
      <c r="BI90" s="1">
        <v>50</v>
      </c>
      <c r="BJ90" s="6"/>
    </row>
    <row r="91" spans="1:62" ht="13.5" customHeight="1" x14ac:dyDescent="0.2">
      <c r="A91" s="5"/>
      <c r="C91" s="1" t="s">
        <v>5</v>
      </c>
      <c r="AQ91" s="1">
        <v>0</v>
      </c>
      <c r="AR91" s="1">
        <v>8</v>
      </c>
      <c r="AS91" s="1">
        <v>12</v>
      </c>
      <c r="AT91" s="1">
        <v>6</v>
      </c>
      <c r="AU91" s="1">
        <v>22</v>
      </c>
      <c r="AV91" s="1">
        <v>29</v>
      </c>
      <c r="AW91" s="1">
        <v>15</v>
      </c>
      <c r="AX91" s="1">
        <v>16</v>
      </c>
      <c r="AY91" s="1">
        <v>10</v>
      </c>
      <c r="AZ91" s="1">
        <v>28</v>
      </c>
      <c r="BA91" s="1">
        <v>20</v>
      </c>
      <c r="BB91" s="1">
        <v>26</v>
      </c>
      <c r="BC91" s="1">
        <v>15</v>
      </c>
      <c r="BD91" s="1">
        <v>23</v>
      </c>
      <c r="BE91" s="1">
        <v>24</v>
      </c>
      <c r="BF91" s="1">
        <v>26</v>
      </c>
      <c r="BG91" s="1">
        <v>30</v>
      </c>
      <c r="BH91" s="1">
        <v>16</v>
      </c>
      <c r="BI91" s="1">
        <v>12</v>
      </c>
      <c r="BJ91" s="6"/>
    </row>
    <row r="92" spans="1:62" ht="13.5" customHeight="1" x14ac:dyDescent="0.2">
      <c r="A92" s="5"/>
      <c r="AL92" s="9">
        <f t="shared" ref="AL92:AO92" si="110">AL89</f>
        <v>0</v>
      </c>
      <c r="AM92" s="9">
        <f t="shared" si="110"/>
        <v>1</v>
      </c>
      <c r="AN92" s="9">
        <f t="shared" si="110"/>
        <v>13</v>
      </c>
      <c r="AO92" s="9">
        <f t="shared" si="110"/>
        <v>32</v>
      </c>
      <c r="AP92" s="9">
        <f>AP89</f>
        <v>34</v>
      </c>
      <c r="AQ92" s="9">
        <f t="shared" ref="AQ92:AV92" si="111">SUM(AQ89:AQ91)</f>
        <v>24</v>
      </c>
      <c r="AR92" s="9">
        <f t="shared" si="111"/>
        <v>47</v>
      </c>
      <c r="AS92" s="9">
        <f t="shared" si="111"/>
        <v>40</v>
      </c>
      <c r="AT92" s="9">
        <f t="shared" si="111"/>
        <v>42</v>
      </c>
      <c r="AU92" s="9">
        <f t="shared" si="111"/>
        <v>56</v>
      </c>
      <c r="AV92" s="9">
        <f t="shared" si="111"/>
        <v>58</v>
      </c>
      <c r="AW92" s="9">
        <f t="shared" ref="AW92:BB92" si="112">SUM(AW89:AW91)</f>
        <v>40</v>
      </c>
      <c r="AX92" s="9">
        <f t="shared" si="112"/>
        <v>67</v>
      </c>
      <c r="AY92" s="9">
        <f t="shared" si="112"/>
        <v>51</v>
      </c>
      <c r="AZ92" s="9">
        <f t="shared" si="112"/>
        <v>96</v>
      </c>
      <c r="BA92" s="9">
        <f t="shared" si="112"/>
        <v>89</v>
      </c>
      <c r="BB92" s="9">
        <f t="shared" si="112"/>
        <v>107</v>
      </c>
      <c r="BC92" s="9">
        <f t="shared" ref="BC92:BD92" si="113">SUM(BC89:BC91)</f>
        <v>81</v>
      </c>
      <c r="BD92" s="9">
        <f t="shared" si="113"/>
        <v>76</v>
      </c>
      <c r="BE92" s="9">
        <f t="shared" ref="BE92:BF92" si="114">SUM(BE89:BE91)</f>
        <v>87</v>
      </c>
      <c r="BF92" s="9">
        <f t="shared" si="114"/>
        <v>91</v>
      </c>
      <c r="BG92" s="9">
        <f t="shared" ref="BG92:BH92" si="115">SUM(BG89:BG91)</f>
        <v>102</v>
      </c>
      <c r="BH92" s="9">
        <f t="shared" si="115"/>
        <v>94</v>
      </c>
      <c r="BI92" s="9">
        <f t="shared" ref="BI92" si="116">SUM(BI89:BI91)</f>
        <v>88</v>
      </c>
      <c r="BJ92" s="6"/>
    </row>
    <row r="93" spans="1:62" ht="13.5" customHeight="1" x14ac:dyDescent="0.2">
      <c r="A93" s="5"/>
      <c r="B93" s="8" t="s">
        <v>73</v>
      </c>
      <c r="BJ93" s="6"/>
    </row>
    <row r="94" spans="1:62" ht="13.5" customHeight="1" x14ac:dyDescent="0.2">
      <c r="A94" s="5"/>
      <c r="B94" s="8"/>
      <c r="C94" s="1" t="s">
        <v>10</v>
      </c>
      <c r="BF94" s="1">
        <v>0</v>
      </c>
      <c r="BG94" s="1">
        <v>14</v>
      </c>
      <c r="BH94" s="1">
        <v>11</v>
      </c>
      <c r="BI94" s="1">
        <v>10</v>
      </c>
      <c r="BJ94" s="6"/>
    </row>
    <row r="95" spans="1:62" ht="13.5" customHeight="1" x14ac:dyDescent="0.2">
      <c r="A95" s="5"/>
      <c r="C95" s="1" t="s">
        <v>0</v>
      </c>
      <c r="W95" s="1">
        <v>9</v>
      </c>
      <c r="X95" s="1">
        <v>9</v>
      </c>
      <c r="Y95" s="1">
        <v>12</v>
      </c>
      <c r="Z95" s="1">
        <v>10</v>
      </c>
      <c r="AA95" s="1">
        <v>6</v>
      </c>
      <c r="AB95" s="1">
        <v>16</v>
      </c>
      <c r="AC95" s="1">
        <v>11</v>
      </c>
      <c r="AD95" s="1">
        <v>16</v>
      </c>
      <c r="AE95" s="1">
        <v>9</v>
      </c>
      <c r="AF95" s="1">
        <v>15</v>
      </c>
      <c r="AG95" s="1">
        <v>11</v>
      </c>
      <c r="AH95" s="1">
        <v>15</v>
      </c>
      <c r="AI95" s="1">
        <v>21</v>
      </c>
      <c r="AJ95" s="1">
        <v>10</v>
      </c>
      <c r="AK95" s="1">
        <v>9</v>
      </c>
      <c r="AL95" s="1">
        <v>6</v>
      </c>
      <c r="AM95" s="1">
        <v>16</v>
      </c>
      <c r="AN95" s="1">
        <v>15</v>
      </c>
      <c r="AO95" s="1">
        <v>22</v>
      </c>
      <c r="AP95" s="1">
        <v>17</v>
      </c>
      <c r="AQ95" s="1">
        <v>17</v>
      </c>
      <c r="AR95" s="1">
        <v>13</v>
      </c>
      <c r="AS95" s="1">
        <v>15</v>
      </c>
      <c r="AT95" s="1">
        <v>19</v>
      </c>
      <c r="AU95" s="1">
        <v>11</v>
      </c>
      <c r="AV95" s="1">
        <v>12</v>
      </c>
      <c r="AW95" s="1">
        <v>16</v>
      </c>
      <c r="AX95" s="1">
        <v>16</v>
      </c>
      <c r="AY95" s="1">
        <v>12</v>
      </c>
      <c r="AZ95" s="1">
        <v>10</v>
      </c>
      <c r="BA95" s="1">
        <v>8</v>
      </c>
      <c r="BB95" s="1">
        <v>4</v>
      </c>
      <c r="BC95" s="1">
        <v>14</v>
      </c>
      <c r="BD95" s="1">
        <v>10</v>
      </c>
      <c r="BE95" s="1">
        <v>13</v>
      </c>
      <c r="BF95" s="1">
        <v>19</v>
      </c>
      <c r="BG95" s="1">
        <v>10</v>
      </c>
      <c r="BH95" s="1">
        <v>9</v>
      </c>
      <c r="BI95" s="1">
        <v>10</v>
      </c>
      <c r="BJ95" s="6"/>
    </row>
    <row r="96" spans="1:62" ht="13.5" customHeight="1" x14ac:dyDescent="0.2">
      <c r="A96" s="5"/>
      <c r="W96" s="9">
        <f t="shared" ref="W96:BE96" si="117">W95</f>
        <v>9</v>
      </c>
      <c r="X96" s="9">
        <f t="shared" si="117"/>
        <v>9</v>
      </c>
      <c r="Y96" s="9">
        <f t="shared" si="117"/>
        <v>12</v>
      </c>
      <c r="Z96" s="9">
        <f t="shared" si="117"/>
        <v>10</v>
      </c>
      <c r="AA96" s="9">
        <f t="shared" si="117"/>
        <v>6</v>
      </c>
      <c r="AB96" s="9">
        <f t="shared" si="117"/>
        <v>16</v>
      </c>
      <c r="AC96" s="9">
        <f t="shared" si="117"/>
        <v>11</v>
      </c>
      <c r="AD96" s="9">
        <f t="shared" si="117"/>
        <v>16</v>
      </c>
      <c r="AE96" s="9">
        <f t="shared" si="117"/>
        <v>9</v>
      </c>
      <c r="AF96" s="9">
        <f t="shared" si="117"/>
        <v>15</v>
      </c>
      <c r="AG96" s="9">
        <f t="shared" si="117"/>
        <v>11</v>
      </c>
      <c r="AH96" s="9">
        <f t="shared" si="117"/>
        <v>15</v>
      </c>
      <c r="AI96" s="9">
        <f t="shared" si="117"/>
        <v>21</v>
      </c>
      <c r="AJ96" s="9">
        <f t="shared" si="117"/>
        <v>10</v>
      </c>
      <c r="AK96" s="9">
        <f t="shared" si="117"/>
        <v>9</v>
      </c>
      <c r="AL96" s="9">
        <f t="shared" si="117"/>
        <v>6</v>
      </c>
      <c r="AM96" s="9">
        <f t="shared" si="117"/>
        <v>16</v>
      </c>
      <c r="AN96" s="9">
        <f t="shared" si="117"/>
        <v>15</v>
      </c>
      <c r="AO96" s="9">
        <f t="shared" si="117"/>
        <v>22</v>
      </c>
      <c r="AP96" s="9">
        <f t="shared" si="117"/>
        <v>17</v>
      </c>
      <c r="AQ96" s="9">
        <f t="shared" si="117"/>
        <v>17</v>
      </c>
      <c r="AR96" s="9">
        <f t="shared" si="117"/>
        <v>13</v>
      </c>
      <c r="AS96" s="9">
        <f t="shared" si="117"/>
        <v>15</v>
      </c>
      <c r="AT96" s="9">
        <f t="shared" si="117"/>
        <v>19</v>
      </c>
      <c r="AU96" s="9">
        <f t="shared" si="117"/>
        <v>11</v>
      </c>
      <c r="AV96" s="9">
        <f t="shared" si="117"/>
        <v>12</v>
      </c>
      <c r="AW96" s="9">
        <f t="shared" si="117"/>
        <v>16</v>
      </c>
      <c r="AX96" s="9">
        <f t="shared" si="117"/>
        <v>16</v>
      </c>
      <c r="AY96" s="9">
        <f t="shared" si="117"/>
        <v>12</v>
      </c>
      <c r="AZ96" s="9">
        <f t="shared" si="117"/>
        <v>10</v>
      </c>
      <c r="BA96" s="9">
        <f t="shared" si="117"/>
        <v>8</v>
      </c>
      <c r="BB96" s="9">
        <f t="shared" si="117"/>
        <v>4</v>
      </c>
      <c r="BC96" s="9">
        <f t="shared" si="117"/>
        <v>14</v>
      </c>
      <c r="BD96" s="9">
        <f t="shared" si="117"/>
        <v>10</v>
      </c>
      <c r="BE96" s="9">
        <f t="shared" si="117"/>
        <v>13</v>
      </c>
      <c r="BF96" s="9">
        <f>BF95</f>
        <v>19</v>
      </c>
      <c r="BG96" s="9">
        <f>SUM(BG94:BG95)</f>
        <v>24</v>
      </c>
      <c r="BH96" s="9">
        <f>SUM(BH94:BH95)</f>
        <v>20</v>
      </c>
      <c r="BI96" s="9">
        <f>SUM(BI94:BI95)</f>
        <v>20</v>
      </c>
      <c r="BJ96" s="6"/>
    </row>
    <row r="97" spans="1:62" ht="13.5" customHeight="1" x14ac:dyDescent="0.2">
      <c r="A97" s="5"/>
      <c r="BJ97" s="6"/>
    </row>
    <row r="98" spans="1:62" ht="13.5" customHeight="1" x14ac:dyDescent="0.2">
      <c r="A98" s="5"/>
      <c r="B98" s="18" t="s">
        <v>29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6"/>
    </row>
    <row r="99" spans="1:62" ht="13.5" customHeight="1" x14ac:dyDescent="0.2">
      <c r="A99" s="5"/>
      <c r="B99" s="8" t="s">
        <v>72</v>
      </c>
      <c r="BJ99" s="6"/>
    </row>
    <row r="100" spans="1:62" ht="13.5" customHeight="1" x14ac:dyDescent="0.2">
      <c r="A100" s="5"/>
      <c r="B100" s="8"/>
      <c r="C100" s="1" t="s">
        <v>10</v>
      </c>
      <c r="AQ100" s="1">
        <f t="shared" ref="AQ100:BA100" si="118">AQ27</f>
        <v>1</v>
      </c>
      <c r="AR100" s="1">
        <f t="shared" si="118"/>
        <v>3</v>
      </c>
      <c r="AS100" s="1">
        <f t="shared" si="118"/>
        <v>2</v>
      </c>
      <c r="AT100" s="1">
        <f t="shared" si="118"/>
        <v>1</v>
      </c>
      <c r="AU100" s="1">
        <f t="shared" si="118"/>
        <v>4</v>
      </c>
      <c r="AV100" s="1">
        <f t="shared" si="118"/>
        <v>2</v>
      </c>
      <c r="AW100" s="1">
        <f t="shared" si="118"/>
        <v>0</v>
      </c>
      <c r="AX100" s="1">
        <f t="shared" si="118"/>
        <v>3</v>
      </c>
      <c r="AY100" s="1">
        <f t="shared" si="118"/>
        <v>14</v>
      </c>
      <c r="AZ100" s="1">
        <f t="shared" si="118"/>
        <v>9</v>
      </c>
      <c r="BA100" s="1">
        <f t="shared" si="118"/>
        <v>8</v>
      </c>
      <c r="BB100" s="1">
        <f>BB27+BB42</f>
        <v>7</v>
      </c>
      <c r="BC100" s="1">
        <f>BC27+BC42</f>
        <v>11</v>
      </c>
      <c r="BD100" s="1">
        <f>BD27+BD42</f>
        <v>8</v>
      </c>
      <c r="BE100" s="1">
        <f>BE27+BE42+BE50</f>
        <v>18</v>
      </c>
      <c r="BF100" s="1">
        <f>BF23+BF27+BF42+BF50+BF61+BF66+BF94</f>
        <v>24</v>
      </c>
      <c r="BG100" s="1">
        <f>BG23+BG27+BG42+BG50+BG61+BG66+BG94</f>
        <v>45</v>
      </c>
      <c r="BH100" s="1">
        <f>BH11+BH23+BH27+BH42+BH50+BH61+BH66+BH70+BH77+BH85+BH94</f>
        <v>39</v>
      </c>
      <c r="BI100" s="1">
        <f>BI11+BI23+BI27+BI42+BI50+BI61+BI66+BI70+BI77+BI85+BI94</f>
        <v>48</v>
      </c>
      <c r="BJ100" s="6"/>
    </row>
    <row r="101" spans="1:62" ht="13.5" customHeight="1" x14ac:dyDescent="0.2">
      <c r="A101" s="5"/>
      <c r="C101" s="1" t="s">
        <v>0</v>
      </c>
      <c r="D101" s="1">
        <v>657</v>
      </c>
      <c r="E101" s="1">
        <v>749</v>
      </c>
      <c r="F101" s="1">
        <v>893</v>
      </c>
      <c r="G101" s="1">
        <v>947</v>
      </c>
      <c r="H101" s="1">
        <v>894</v>
      </c>
      <c r="I101" s="1">
        <v>879</v>
      </c>
      <c r="J101" s="1">
        <v>888</v>
      </c>
      <c r="K101" s="1">
        <v>762</v>
      </c>
      <c r="L101" s="1">
        <v>747</v>
      </c>
      <c r="M101" s="1">
        <v>702</v>
      </c>
      <c r="N101" s="1">
        <v>755</v>
      </c>
      <c r="O101" s="1">
        <v>801</v>
      </c>
      <c r="P101" s="1">
        <v>910</v>
      </c>
      <c r="Q101" s="1">
        <v>871</v>
      </c>
      <c r="R101" s="1">
        <v>1027</v>
      </c>
      <c r="S101" s="1">
        <v>1101</v>
      </c>
      <c r="T101" s="1">
        <v>1254</v>
      </c>
      <c r="U101" s="1">
        <v>1350</v>
      </c>
      <c r="V101" s="1">
        <v>1251</v>
      </c>
      <c r="W101" s="1">
        <f t="shared" ref="W101:AW101" si="119">W17+W28+W35+W43+W51+W55+W67+W71+W78+W86+W89+W95</f>
        <v>1094</v>
      </c>
      <c r="X101" s="1">
        <f t="shared" si="119"/>
        <v>950</v>
      </c>
      <c r="Y101" s="1">
        <f t="shared" si="119"/>
        <v>892</v>
      </c>
      <c r="Z101" s="1">
        <f t="shared" si="119"/>
        <v>792</v>
      </c>
      <c r="AA101" s="1">
        <f t="shared" si="119"/>
        <v>702</v>
      </c>
      <c r="AB101" s="1">
        <f t="shared" si="119"/>
        <v>697</v>
      </c>
      <c r="AC101" s="1">
        <f t="shared" si="119"/>
        <v>756</v>
      </c>
      <c r="AD101" s="1">
        <f t="shared" si="119"/>
        <v>808</v>
      </c>
      <c r="AE101" s="1">
        <f t="shared" si="119"/>
        <v>739</v>
      </c>
      <c r="AF101" s="1">
        <f t="shared" si="119"/>
        <v>717</v>
      </c>
      <c r="AG101" s="1">
        <f t="shared" si="119"/>
        <v>834</v>
      </c>
      <c r="AH101" s="1">
        <f t="shared" si="119"/>
        <v>743</v>
      </c>
      <c r="AI101" s="1">
        <f t="shared" si="119"/>
        <v>779</v>
      </c>
      <c r="AJ101" s="1">
        <f t="shared" si="119"/>
        <v>743</v>
      </c>
      <c r="AK101" s="1">
        <f t="shared" si="119"/>
        <v>685</v>
      </c>
      <c r="AL101" s="1">
        <f t="shared" si="119"/>
        <v>742</v>
      </c>
      <c r="AM101" s="1">
        <f t="shared" si="119"/>
        <v>743</v>
      </c>
      <c r="AN101" s="1">
        <f t="shared" si="119"/>
        <v>756</v>
      </c>
      <c r="AO101" s="1">
        <f t="shared" si="119"/>
        <v>731</v>
      </c>
      <c r="AP101" s="1">
        <f t="shared" si="119"/>
        <v>744</v>
      </c>
      <c r="AQ101" s="1">
        <f t="shared" si="119"/>
        <v>834</v>
      </c>
      <c r="AR101" s="1">
        <f t="shared" si="119"/>
        <v>910</v>
      </c>
      <c r="AS101" s="1">
        <f t="shared" si="119"/>
        <v>920</v>
      </c>
      <c r="AT101" s="1">
        <f t="shared" si="119"/>
        <v>997</v>
      </c>
      <c r="AU101" s="1">
        <f t="shared" si="119"/>
        <v>997</v>
      </c>
      <c r="AV101" s="1">
        <f t="shared" si="119"/>
        <v>1077</v>
      </c>
      <c r="AW101" s="1">
        <f t="shared" si="119"/>
        <v>1118</v>
      </c>
      <c r="AX101" s="1">
        <f t="shared" ref="AX101:BE101" si="120">AX17+AX28+AX35+AX43+AX48+AX51+AX55+AX67+AX71+AX78+AX86+AX89+AX95</f>
        <v>1141</v>
      </c>
      <c r="AY101" s="1">
        <f t="shared" si="120"/>
        <v>1307</v>
      </c>
      <c r="AZ101" s="1">
        <f t="shared" si="120"/>
        <v>1378</v>
      </c>
      <c r="BA101" s="1">
        <f t="shared" si="120"/>
        <v>1320</v>
      </c>
      <c r="BB101" s="1">
        <f t="shared" si="120"/>
        <v>1416</v>
      </c>
      <c r="BC101" s="1">
        <f t="shared" si="120"/>
        <v>1388</v>
      </c>
      <c r="BD101" s="1">
        <f t="shared" si="120"/>
        <v>1423</v>
      </c>
      <c r="BE101" s="1">
        <f t="shared" si="120"/>
        <v>1427</v>
      </c>
      <c r="BF101" s="1">
        <f>BF12+BF17+BF24+BF28+BF35+BF43+BF48+BF51+BF55+BF67+BF71+BF78+BF86+BF89+BF95</f>
        <v>1325</v>
      </c>
      <c r="BG101" s="1">
        <f>BG12+BG17+BG24+BG28+BG35+BG43+BG48+BG51+BG55+BG62+BG67+BG71+BG78+BG86+BG89+BG95</f>
        <v>1205</v>
      </c>
      <c r="BH101" s="1">
        <f>BH12+BH17+BH24+BH28+BH35+BH43+BH48+BH51+BH55+BH62+BH67+BH71+BH78+BH86+BH89+BH95</f>
        <v>1209</v>
      </c>
      <c r="BI101" s="1">
        <f>BI12+BI17+BI24+BI28+BI35+BI43+BI48+BI51+BI55+BI62+BI67+BI71+BI78+BI86+BI89+BI95</f>
        <v>1161</v>
      </c>
      <c r="BJ101" s="6"/>
    </row>
    <row r="102" spans="1:62" ht="13.5" customHeight="1" x14ac:dyDescent="0.2">
      <c r="A102" s="5"/>
      <c r="C102" s="1" t="s">
        <v>9</v>
      </c>
      <c r="AK102" s="1">
        <f>AK29+AK36</f>
        <v>0</v>
      </c>
      <c r="AL102" s="1">
        <f>AL29+AL36</f>
        <v>22</v>
      </c>
      <c r="AM102" s="1">
        <f>AM18+AM29+AM36</f>
        <v>20</v>
      </c>
      <c r="AN102" s="1">
        <f>AN18+AN29+AN36</f>
        <v>70</v>
      </c>
      <c r="AO102" s="1">
        <f>AO18+AO29+AO36+AO63</f>
        <v>83</v>
      </c>
      <c r="AP102" s="1">
        <f>AP18+AP29+AP36+AP63</f>
        <v>75</v>
      </c>
      <c r="AQ102" s="1">
        <f t="shared" ref="AQ102:AV102" si="121">AQ18+AQ29+AQ36+AQ56+AQ63+AQ79</f>
        <v>127</v>
      </c>
      <c r="AR102" s="1">
        <f t="shared" si="121"/>
        <v>164</v>
      </c>
      <c r="AS102" s="1">
        <f t="shared" si="121"/>
        <v>250</v>
      </c>
      <c r="AT102" s="1">
        <f t="shared" si="121"/>
        <v>278</v>
      </c>
      <c r="AU102" s="1">
        <f t="shared" si="121"/>
        <v>282</v>
      </c>
      <c r="AV102" s="1">
        <f t="shared" si="121"/>
        <v>319</v>
      </c>
      <c r="AW102" s="1">
        <f>AW18+AW29+AW36+AW44+AW56+AW63+AW79</f>
        <v>435</v>
      </c>
      <c r="AX102" s="1">
        <f>AX18+AX29+AX36+AX44+AX56+AX79+AX90</f>
        <v>401</v>
      </c>
      <c r="AY102" s="1">
        <f>AY18+AY29+AY36+AY44+AY56+AY79+AY90</f>
        <v>404</v>
      </c>
      <c r="AZ102" s="1">
        <f>AZ18+AZ29+AZ36+AZ44+AZ56+AZ79+AZ90</f>
        <v>427</v>
      </c>
      <c r="BA102" s="1">
        <f>BA18+BA29+BA36+BA44+BA56+BA79+BA90</f>
        <v>432</v>
      </c>
      <c r="BB102" s="1">
        <f>BB18+BB29+BB36+BB44+BB56+BB79+BB83+BB90</f>
        <v>510</v>
      </c>
      <c r="BC102" s="1">
        <f>BC18+BC29+BC36+BC44+BC56+BC79+BC83+BC90</f>
        <v>454</v>
      </c>
      <c r="BD102" s="1">
        <f>BD18+BD29+BD36+BD44+BD56+BD79+BD83+BD90</f>
        <v>410</v>
      </c>
      <c r="BE102" s="1">
        <f>BE18+BE29+BE36+BE44+BE56+BE79+BE83+BE90</f>
        <v>429</v>
      </c>
      <c r="BF102" s="1">
        <f>BF18+BF29+BF36+BF44+BF56+BF72+BF79+BF83+BF90</f>
        <v>347</v>
      </c>
      <c r="BG102" s="1">
        <f>BG18+BG29+BG36+BG44+BG56+BG72+BG79+BG83+BG90</f>
        <v>360</v>
      </c>
      <c r="BH102" s="1">
        <f>BH15+BH18+BH29+BH36+BH56+BH79+BH83+BH90</f>
        <v>324</v>
      </c>
      <c r="BI102" s="1">
        <f>BI15+BI18+BI29+BI36+BI56+BI79+BI83+BI90</f>
        <v>356</v>
      </c>
      <c r="BJ102" s="6"/>
    </row>
    <row r="103" spans="1:62" ht="13.5" hidden="1" customHeight="1" x14ac:dyDescent="0.2">
      <c r="A103" s="5"/>
      <c r="C103" s="1" t="s">
        <v>44</v>
      </c>
      <c r="K103" s="1">
        <v>3</v>
      </c>
      <c r="L103" s="1">
        <v>5</v>
      </c>
      <c r="M103" s="1">
        <v>7</v>
      </c>
      <c r="N103" s="1">
        <v>5</v>
      </c>
      <c r="O103" s="1">
        <v>3</v>
      </c>
      <c r="P103" s="1">
        <v>6</v>
      </c>
      <c r="Q103" s="1">
        <v>2</v>
      </c>
      <c r="R103" s="1">
        <v>2</v>
      </c>
      <c r="S103" s="1">
        <v>1</v>
      </c>
      <c r="T103" s="1">
        <v>3</v>
      </c>
      <c r="U103" s="1">
        <v>5</v>
      </c>
      <c r="V103" s="1">
        <v>3</v>
      </c>
      <c r="W103" s="1">
        <f t="shared" ref="W103:AB103" si="122">W30+W37</f>
        <v>0</v>
      </c>
      <c r="X103" s="1">
        <f t="shared" si="122"/>
        <v>0</v>
      </c>
      <c r="Y103" s="1">
        <f t="shared" si="122"/>
        <v>0</v>
      </c>
      <c r="Z103" s="1">
        <f t="shared" si="122"/>
        <v>1</v>
      </c>
      <c r="AA103" s="1">
        <f t="shared" si="122"/>
        <v>0</v>
      </c>
      <c r="AB103" s="1">
        <f t="shared" si="122"/>
        <v>0</v>
      </c>
      <c r="BJ103" s="6"/>
    </row>
    <row r="104" spans="1:62" ht="13.5" customHeight="1" x14ac:dyDescent="0.2">
      <c r="A104" s="5"/>
      <c r="C104" s="1" t="s">
        <v>5</v>
      </c>
      <c r="D104" s="1">
        <v>247</v>
      </c>
      <c r="E104" s="1">
        <v>222</v>
      </c>
      <c r="F104" s="1">
        <v>301</v>
      </c>
      <c r="G104" s="1">
        <v>466</v>
      </c>
      <c r="H104" s="1">
        <v>425</v>
      </c>
      <c r="I104" s="1">
        <v>335</v>
      </c>
      <c r="J104" s="1">
        <v>336</v>
      </c>
      <c r="K104" s="1">
        <v>274</v>
      </c>
      <c r="L104" s="1">
        <v>265</v>
      </c>
      <c r="M104" s="1">
        <v>239</v>
      </c>
      <c r="N104" s="1">
        <v>209</v>
      </c>
      <c r="O104" s="1">
        <v>177</v>
      </c>
      <c r="P104" s="1">
        <v>187</v>
      </c>
      <c r="Q104" s="1">
        <v>199</v>
      </c>
      <c r="R104" s="1">
        <v>180</v>
      </c>
      <c r="S104" s="1">
        <v>269</v>
      </c>
      <c r="T104" s="1">
        <v>256</v>
      </c>
      <c r="U104" s="1">
        <v>306</v>
      </c>
      <c r="V104" s="1">
        <v>286</v>
      </c>
      <c r="W104" s="1">
        <f t="shared" ref="W104:AN104" si="123">W19+W31+W38+W57+W73</f>
        <v>291</v>
      </c>
      <c r="X104" s="1">
        <f t="shared" si="123"/>
        <v>299</v>
      </c>
      <c r="Y104" s="1">
        <f t="shared" si="123"/>
        <v>271</v>
      </c>
      <c r="Z104" s="1">
        <f t="shared" si="123"/>
        <v>295</v>
      </c>
      <c r="AA104" s="1">
        <f t="shared" si="123"/>
        <v>271</v>
      </c>
      <c r="AB104" s="1">
        <f t="shared" si="123"/>
        <v>298</v>
      </c>
      <c r="AC104" s="1">
        <f t="shared" si="123"/>
        <v>298</v>
      </c>
      <c r="AD104" s="1">
        <f t="shared" si="123"/>
        <v>305</v>
      </c>
      <c r="AE104" s="1">
        <f t="shared" si="123"/>
        <v>317</v>
      </c>
      <c r="AF104" s="1">
        <f t="shared" si="123"/>
        <v>304</v>
      </c>
      <c r="AG104" s="1">
        <f t="shared" si="123"/>
        <v>332</v>
      </c>
      <c r="AH104" s="1">
        <f t="shared" si="123"/>
        <v>338</v>
      </c>
      <c r="AI104" s="1">
        <f t="shared" si="123"/>
        <v>291</v>
      </c>
      <c r="AJ104" s="1">
        <f t="shared" si="123"/>
        <v>317</v>
      </c>
      <c r="AK104" s="1">
        <f t="shared" si="123"/>
        <v>366</v>
      </c>
      <c r="AL104" s="1">
        <f t="shared" si="123"/>
        <v>366</v>
      </c>
      <c r="AM104" s="1">
        <f t="shared" si="123"/>
        <v>414</v>
      </c>
      <c r="AN104" s="1">
        <f t="shared" si="123"/>
        <v>502</v>
      </c>
      <c r="AO104" s="1">
        <f>AO19+AO31+AO38+AO45+AO52+AO57+AO73</f>
        <v>440</v>
      </c>
      <c r="AP104" s="1">
        <f>AP19+AP31+AP38+AP45+AP52+AP57+AP73</f>
        <v>392</v>
      </c>
      <c r="AQ104" s="1">
        <f t="shared" ref="AQ104:AW104" si="124">AQ19+AQ31+AQ38+AQ45+AQ52+AQ57+AQ73+AQ91</f>
        <v>356</v>
      </c>
      <c r="AR104" s="1">
        <f t="shared" si="124"/>
        <v>430</v>
      </c>
      <c r="AS104" s="1">
        <f t="shared" si="124"/>
        <v>426</v>
      </c>
      <c r="AT104" s="1">
        <f t="shared" si="124"/>
        <v>411</v>
      </c>
      <c r="AU104" s="1">
        <f t="shared" si="124"/>
        <v>517</v>
      </c>
      <c r="AV104" s="1">
        <f t="shared" si="124"/>
        <v>567</v>
      </c>
      <c r="AW104" s="1">
        <f t="shared" si="124"/>
        <v>579</v>
      </c>
      <c r="AX104" s="1">
        <f t="shared" ref="AX104:BH104" si="125">AX19+AX31+AX38+AX45+AX52+AX57+AX73+AX80+AX91</f>
        <v>551</v>
      </c>
      <c r="AY104" s="1">
        <f t="shared" si="125"/>
        <v>675</v>
      </c>
      <c r="AZ104" s="1">
        <f t="shared" si="125"/>
        <v>688</v>
      </c>
      <c r="BA104" s="1">
        <f t="shared" si="125"/>
        <v>625</v>
      </c>
      <c r="BB104" s="1">
        <f t="shared" si="125"/>
        <v>613</v>
      </c>
      <c r="BC104" s="1">
        <f t="shared" si="125"/>
        <v>517</v>
      </c>
      <c r="BD104" s="1">
        <f t="shared" si="125"/>
        <v>427</v>
      </c>
      <c r="BE104" s="1">
        <f t="shared" si="125"/>
        <v>413</v>
      </c>
      <c r="BF104" s="1">
        <f t="shared" si="125"/>
        <v>400</v>
      </c>
      <c r="BG104" s="1">
        <f t="shared" si="125"/>
        <v>475</v>
      </c>
      <c r="BH104" s="1">
        <f t="shared" si="125"/>
        <v>539</v>
      </c>
      <c r="BI104" s="1">
        <f t="shared" ref="BI104" si="126">BI19+BI31+BI38+BI45+BI52+BI57+BI73+BI80+BI91</f>
        <v>558</v>
      </c>
      <c r="BJ104" s="6"/>
    </row>
    <row r="105" spans="1:62" ht="13.5" customHeight="1" x14ac:dyDescent="0.2">
      <c r="A105" s="5"/>
      <c r="C105" s="1" t="s">
        <v>7</v>
      </c>
      <c r="D105" s="1">
        <v>19</v>
      </c>
      <c r="E105" s="1">
        <v>28</v>
      </c>
      <c r="F105" s="1">
        <v>49</v>
      </c>
      <c r="G105" s="1">
        <v>43</v>
      </c>
      <c r="H105" s="1">
        <v>58</v>
      </c>
      <c r="I105" s="1">
        <v>55</v>
      </c>
      <c r="J105" s="1">
        <v>39</v>
      </c>
      <c r="K105" s="1">
        <v>42</v>
      </c>
      <c r="L105" s="1">
        <v>27</v>
      </c>
      <c r="M105" s="1">
        <v>46</v>
      </c>
      <c r="N105" s="1">
        <v>31</v>
      </c>
      <c r="O105" s="1">
        <v>30</v>
      </c>
      <c r="P105" s="1">
        <v>22</v>
      </c>
      <c r="Q105" s="1">
        <v>27</v>
      </c>
      <c r="R105" s="1">
        <v>16</v>
      </c>
      <c r="S105" s="1">
        <v>22</v>
      </c>
      <c r="T105" s="1">
        <v>22</v>
      </c>
      <c r="U105" s="1">
        <v>25</v>
      </c>
      <c r="V105" s="1">
        <v>36</v>
      </c>
      <c r="W105" s="1">
        <f t="shared" ref="W105:AN105" si="127">W20+W32+W39+W58+W74</f>
        <v>44</v>
      </c>
      <c r="X105" s="1">
        <f t="shared" si="127"/>
        <v>37</v>
      </c>
      <c r="Y105" s="1">
        <f t="shared" si="127"/>
        <v>39</v>
      </c>
      <c r="Z105" s="1">
        <f t="shared" si="127"/>
        <v>52</v>
      </c>
      <c r="AA105" s="1">
        <f t="shared" si="127"/>
        <v>63</v>
      </c>
      <c r="AB105" s="1">
        <f t="shared" si="127"/>
        <v>59</v>
      </c>
      <c r="AC105" s="1">
        <f t="shared" si="127"/>
        <v>58</v>
      </c>
      <c r="AD105" s="1">
        <f t="shared" si="127"/>
        <v>66</v>
      </c>
      <c r="AE105" s="1">
        <f t="shared" si="127"/>
        <v>60</v>
      </c>
      <c r="AF105" s="1">
        <f t="shared" si="127"/>
        <v>65</v>
      </c>
      <c r="AG105" s="1">
        <f t="shared" si="127"/>
        <v>59</v>
      </c>
      <c r="AH105" s="1">
        <f t="shared" si="127"/>
        <v>61</v>
      </c>
      <c r="AI105" s="1">
        <f t="shared" si="127"/>
        <v>44</v>
      </c>
      <c r="AJ105" s="1">
        <f t="shared" si="127"/>
        <v>46</v>
      </c>
      <c r="AK105" s="1">
        <f t="shared" si="127"/>
        <v>42</v>
      </c>
      <c r="AL105" s="1">
        <f t="shared" si="127"/>
        <v>45</v>
      </c>
      <c r="AM105" s="1">
        <f t="shared" si="127"/>
        <v>51</v>
      </c>
      <c r="AN105" s="1">
        <f t="shared" si="127"/>
        <v>61</v>
      </c>
      <c r="AO105" s="1">
        <f t="shared" ref="AO105:BH105" si="128">AO20+AO32+AO39+AO58+AO74</f>
        <v>66</v>
      </c>
      <c r="AP105" s="1">
        <f t="shared" si="128"/>
        <v>74</v>
      </c>
      <c r="AQ105" s="1">
        <f t="shared" si="128"/>
        <v>63</v>
      </c>
      <c r="AR105" s="1">
        <f t="shared" si="128"/>
        <v>63</v>
      </c>
      <c r="AS105" s="1">
        <f t="shared" si="128"/>
        <v>50</v>
      </c>
      <c r="AT105" s="1">
        <f t="shared" si="128"/>
        <v>51</v>
      </c>
      <c r="AU105" s="1">
        <f t="shared" si="128"/>
        <v>65</v>
      </c>
      <c r="AV105" s="1">
        <f t="shared" si="128"/>
        <v>70</v>
      </c>
      <c r="AW105" s="1">
        <f t="shared" si="128"/>
        <v>95</v>
      </c>
      <c r="AX105" s="1">
        <f t="shared" si="128"/>
        <v>70</v>
      </c>
      <c r="AY105" s="1">
        <f t="shared" si="128"/>
        <v>95</v>
      </c>
      <c r="AZ105" s="1">
        <f t="shared" si="128"/>
        <v>109</v>
      </c>
      <c r="BA105" s="1">
        <f t="shared" si="128"/>
        <v>88</v>
      </c>
      <c r="BB105" s="1">
        <f t="shared" si="128"/>
        <v>116</v>
      </c>
      <c r="BC105" s="1">
        <f t="shared" si="128"/>
        <v>101</v>
      </c>
      <c r="BD105" s="1">
        <f t="shared" si="128"/>
        <v>119</v>
      </c>
      <c r="BE105" s="1">
        <f t="shared" si="128"/>
        <v>118</v>
      </c>
      <c r="BF105" s="1">
        <f t="shared" si="128"/>
        <v>113</v>
      </c>
      <c r="BG105" s="1">
        <f t="shared" si="128"/>
        <v>89</v>
      </c>
      <c r="BH105" s="1">
        <f t="shared" si="128"/>
        <v>96</v>
      </c>
      <c r="BI105" s="1">
        <f t="shared" ref="BI105" si="129">BI20+BI32+BI39+BI58+BI74</f>
        <v>74</v>
      </c>
      <c r="BJ105" s="6"/>
    </row>
    <row r="106" spans="1:62" ht="13.5" customHeight="1" x14ac:dyDescent="0.2">
      <c r="A106" s="5"/>
      <c r="D106" s="9">
        <f t="shared" ref="D106:M106" si="130">SUM(D101:D105)</f>
        <v>923</v>
      </c>
      <c r="E106" s="9">
        <f t="shared" si="130"/>
        <v>999</v>
      </c>
      <c r="F106" s="9">
        <f t="shared" si="130"/>
        <v>1243</v>
      </c>
      <c r="G106" s="9">
        <f t="shared" si="130"/>
        <v>1456</v>
      </c>
      <c r="H106" s="9">
        <f t="shared" si="130"/>
        <v>1377</v>
      </c>
      <c r="I106" s="9">
        <f t="shared" si="130"/>
        <v>1269</v>
      </c>
      <c r="J106" s="9">
        <f t="shared" si="130"/>
        <v>1263</v>
      </c>
      <c r="K106" s="9">
        <f t="shared" si="130"/>
        <v>1081</v>
      </c>
      <c r="L106" s="9">
        <f t="shared" si="130"/>
        <v>1044</v>
      </c>
      <c r="M106" s="9">
        <f t="shared" si="130"/>
        <v>994</v>
      </c>
      <c r="N106" s="9">
        <f t="shared" ref="N106:V106" si="131">SUM(N101:N105)</f>
        <v>1000</v>
      </c>
      <c r="O106" s="9">
        <f t="shared" si="131"/>
        <v>1011</v>
      </c>
      <c r="P106" s="9">
        <f t="shared" si="131"/>
        <v>1125</v>
      </c>
      <c r="Q106" s="9">
        <f t="shared" si="131"/>
        <v>1099</v>
      </c>
      <c r="R106" s="9">
        <f t="shared" si="131"/>
        <v>1225</v>
      </c>
      <c r="S106" s="9">
        <f t="shared" si="131"/>
        <v>1393</v>
      </c>
      <c r="T106" s="9">
        <f t="shared" si="131"/>
        <v>1535</v>
      </c>
      <c r="U106" s="9">
        <f t="shared" si="131"/>
        <v>1686</v>
      </c>
      <c r="V106" s="9">
        <f t="shared" si="131"/>
        <v>1576</v>
      </c>
      <c r="W106" s="9">
        <f t="shared" ref="W106:AA106" si="132">SUM(W101:W105)</f>
        <v>1429</v>
      </c>
      <c r="X106" s="9">
        <f t="shared" si="132"/>
        <v>1286</v>
      </c>
      <c r="Y106" s="9">
        <f t="shared" si="132"/>
        <v>1202</v>
      </c>
      <c r="Z106" s="9">
        <f t="shared" si="132"/>
        <v>1140</v>
      </c>
      <c r="AA106" s="9">
        <f t="shared" si="132"/>
        <v>1036</v>
      </c>
      <c r="AB106" s="9">
        <f t="shared" ref="AB106:AP106" si="133">SUM(AB101:AB105)</f>
        <v>1054</v>
      </c>
      <c r="AC106" s="9">
        <f t="shared" si="133"/>
        <v>1112</v>
      </c>
      <c r="AD106" s="9">
        <f t="shared" si="133"/>
        <v>1179</v>
      </c>
      <c r="AE106" s="9">
        <f t="shared" si="133"/>
        <v>1116</v>
      </c>
      <c r="AF106" s="9">
        <f t="shared" si="133"/>
        <v>1086</v>
      </c>
      <c r="AG106" s="9">
        <f t="shared" si="133"/>
        <v>1225</v>
      </c>
      <c r="AH106" s="9">
        <f t="shared" si="133"/>
        <v>1142</v>
      </c>
      <c r="AI106" s="9">
        <f t="shared" si="133"/>
        <v>1114</v>
      </c>
      <c r="AJ106" s="9">
        <f t="shared" si="133"/>
        <v>1106</v>
      </c>
      <c r="AK106" s="9">
        <f t="shared" si="133"/>
        <v>1093</v>
      </c>
      <c r="AL106" s="9">
        <f t="shared" si="133"/>
        <v>1175</v>
      </c>
      <c r="AM106" s="9">
        <f t="shared" si="133"/>
        <v>1228</v>
      </c>
      <c r="AN106" s="9">
        <f t="shared" si="133"/>
        <v>1389</v>
      </c>
      <c r="AO106" s="9">
        <f t="shared" si="133"/>
        <v>1320</v>
      </c>
      <c r="AP106" s="9">
        <f t="shared" si="133"/>
        <v>1285</v>
      </c>
      <c r="AQ106" s="9">
        <f t="shared" ref="AQ106:AW106" si="134">SUM(AQ100:AQ105)</f>
        <v>1381</v>
      </c>
      <c r="AR106" s="9">
        <f t="shared" si="134"/>
        <v>1570</v>
      </c>
      <c r="AS106" s="9">
        <f t="shared" si="134"/>
        <v>1648</v>
      </c>
      <c r="AT106" s="9">
        <f t="shared" si="134"/>
        <v>1738</v>
      </c>
      <c r="AU106" s="9">
        <f t="shared" si="134"/>
        <v>1865</v>
      </c>
      <c r="AV106" s="9">
        <f t="shared" si="134"/>
        <v>2035</v>
      </c>
      <c r="AW106" s="9">
        <f t="shared" si="134"/>
        <v>2227</v>
      </c>
      <c r="AX106" s="9">
        <f t="shared" ref="AX106" si="135">SUM(AX100:AX105)</f>
        <v>2166</v>
      </c>
      <c r="AY106" s="9">
        <f t="shared" ref="AY106:AZ106" si="136">SUM(AY100:AY105)</f>
        <v>2495</v>
      </c>
      <c r="AZ106" s="9">
        <f t="shared" si="136"/>
        <v>2611</v>
      </c>
      <c r="BA106" s="9">
        <f t="shared" ref="BA106:BB106" si="137">SUM(BA100:BA105)</f>
        <v>2473</v>
      </c>
      <c r="BB106" s="9">
        <f t="shared" si="137"/>
        <v>2662</v>
      </c>
      <c r="BC106" s="9">
        <f t="shared" ref="BC106:BD106" si="138">SUM(BC100:BC105)</f>
        <v>2471</v>
      </c>
      <c r="BD106" s="9">
        <f t="shared" si="138"/>
        <v>2387</v>
      </c>
      <c r="BE106" s="9">
        <f t="shared" ref="BE106:BF106" si="139">SUM(BE100:BE105)</f>
        <v>2405</v>
      </c>
      <c r="BF106" s="9">
        <f t="shared" si="139"/>
        <v>2209</v>
      </c>
      <c r="BG106" s="9">
        <f t="shared" ref="BG106:BH106" si="140">SUM(BG100:BG105)</f>
        <v>2174</v>
      </c>
      <c r="BH106" s="9">
        <f t="shared" si="140"/>
        <v>2207</v>
      </c>
      <c r="BI106" s="9">
        <f t="shared" ref="BI106" si="141">SUM(BI100:BI105)</f>
        <v>2197</v>
      </c>
      <c r="BJ106" s="6"/>
    </row>
    <row r="107" spans="1:62" ht="13.5" customHeight="1" x14ac:dyDescent="0.2">
      <c r="A107" s="5"/>
      <c r="B107" s="8" t="s">
        <v>33</v>
      </c>
      <c r="BJ107" s="6"/>
    </row>
    <row r="108" spans="1:62" ht="13.5" customHeight="1" x14ac:dyDescent="0.2">
      <c r="A108" s="5"/>
      <c r="B108" s="8"/>
      <c r="C108" s="1" t="s">
        <v>10</v>
      </c>
      <c r="AQ108" s="1">
        <f t="shared" ref="AQ108:BG108" si="142">AQ27</f>
        <v>1</v>
      </c>
      <c r="AR108" s="1">
        <f t="shared" si="142"/>
        <v>3</v>
      </c>
      <c r="AS108" s="1">
        <f t="shared" si="142"/>
        <v>2</v>
      </c>
      <c r="AT108" s="1">
        <f t="shared" si="142"/>
        <v>1</v>
      </c>
      <c r="AU108" s="1">
        <f t="shared" si="142"/>
        <v>4</v>
      </c>
      <c r="AV108" s="1">
        <f t="shared" si="142"/>
        <v>2</v>
      </c>
      <c r="AW108" s="1">
        <f t="shared" si="142"/>
        <v>0</v>
      </c>
      <c r="AX108" s="1">
        <f t="shared" si="142"/>
        <v>3</v>
      </c>
      <c r="AY108" s="1">
        <f t="shared" si="142"/>
        <v>14</v>
      </c>
      <c r="AZ108" s="1">
        <f t="shared" si="142"/>
        <v>9</v>
      </c>
      <c r="BA108" s="1">
        <f t="shared" si="142"/>
        <v>8</v>
      </c>
      <c r="BB108" s="1">
        <f t="shared" si="142"/>
        <v>6</v>
      </c>
      <c r="BC108" s="1">
        <f t="shared" si="142"/>
        <v>11</v>
      </c>
      <c r="BD108" s="1">
        <f t="shared" si="142"/>
        <v>8</v>
      </c>
      <c r="BE108" s="1">
        <f t="shared" si="142"/>
        <v>12</v>
      </c>
      <c r="BF108" s="1">
        <f t="shared" si="142"/>
        <v>7</v>
      </c>
      <c r="BG108" s="1">
        <f t="shared" si="142"/>
        <v>9</v>
      </c>
      <c r="BH108" s="1">
        <f>BH11+BH27+BH70</f>
        <v>8</v>
      </c>
      <c r="BI108" s="1">
        <f>BI11+BI27+BI70</f>
        <v>11</v>
      </c>
      <c r="BJ108" s="6"/>
    </row>
    <row r="109" spans="1:62" ht="13.5" customHeight="1" x14ac:dyDescent="0.2">
      <c r="A109" s="5"/>
      <c r="C109" s="1" t="s">
        <v>0</v>
      </c>
      <c r="W109" s="1">
        <f t="shared" ref="W109:BE109" si="143">W17+W28+W35+W51+W55+W71</f>
        <v>1049</v>
      </c>
      <c r="X109" s="1">
        <f t="shared" si="143"/>
        <v>921</v>
      </c>
      <c r="Y109" s="1">
        <f t="shared" si="143"/>
        <v>848</v>
      </c>
      <c r="Z109" s="1">
        <f t="shared" si="143"/>
        <v>746</v>
      </c>
      <c r="AA109" s="1">
        <f t="shared" si="143"/>
        <v>661</v>
      </c>
      <c r="AB109" s="1">
        <f t="shared" si="143"/>
        <v>650</v>
      </c>
      <c r="AC109" s="1">
        <f t="shared" si="143"/>
        <v>723</v>
      </c>
      <c r="AD109" s="1">
        <f t="shared" si="143"/>
        <v>755</v>
      </c>
      <c r="AE109" s="1">
        <f t="shared" si="143"/>
        <v>693</v>
      </c>
      <c r="AF109" s="1">
        <f t="shared" si="143"/>
        <v>680</v>
      </c>
      <c r="AG109" s="1">
        <f t="shared" si="143"/>
        <v>783</v>
      </c>
      <c r="AH109" s="1">
        <f t="shared" si="143"/>
        <v>698</v>
      </c>
      <c r="AI109" s="1">
        <f t="shared" si="143"/>
        <v>729</v>
      </c>
      <c r="AJ109" s="1">
        <f t="shared" si="143"/>
        <v>699</v>
      </c>
      <c r="AK109" s="1">
        <f t="shared" si="143"/>
        <v>642</v>
      </c>
      <c r="AL109" s="1">
        <f t="shared" si="143"/>
        <v>693</v>
      </c>
      <c r="AM109" s="1">
        <f t="shared" si="143"/>
        <v>686</v>
      </c>
      <c r="AN109" s="1">
        <f t="shared" si="143"/>
        <v>686</v>
      </c>
      <c r="AO109" s="1">
        <f t="shared" si="143"/>
        <v>635</v>
      </c>
      <c r="AP109" s="1">
        <f t="shared" si="143"/>
        <v>658</v>
      </c>
      <c r="AQ109" s="1">
        <f t="shared" si="143"/>
        <v>749</v>
      </c>
      <c r="AR109" s="1">
        <f t="shared" si="143"/>
        <v>817</v>
      </c>
      <c r="AS109" s="1">
        <f t="shared" si="143"/>
        <v>830</v>
      </c>
      <c r="AT109" s="1">
        <f t="shared" si="143"/>
        <v>889</v>
      </c>
      <c r="AU109" s="1">
        <f t="shared" si="143"/>
        <v>901</v>
      </c>
      <c r="AV109" s="1">
        <f t="shared" si="143"/>
        <v>985</v>
      </c>
      <c r="AW109" s="1">
        <f t="shared" si="143"/>
        <v>997</v>
      </c>
      <c r="AX109" s="1">
        <f t="shared" si="143"/>
        <v>1021</v>
      </c>
      <c r="AY109" s="1">
        <f t="shared" si="143"/>
        <v>1180</v>
      </c>
      <c r="AZ109" s="1">
        <f t="shared" si="143"/>
        <v>1225</v>
      </c>
      <c r="BA109" s="1">
        <f t="shared" si="143"/>
        <v>1187</v>
      </c>
      <c r="BB109" s="1">
        <f t="shared" si="143"/>
        <v>1315</v>
      </c>
      <c r="BC109" s="1">
        <f t="shared" si="143"/>
        <v>1297</v>
      </c>
      <c r="BD109" s="1">
        <f t="shared" si="143"/>
        <v>1336</v>
      </c>
      <c r="BE109" s="1">
        <f t="shared" si="143"/>
        <v>1315</v>
      </c>
      <c r="BF109" s="1">
        <f>BF12+BF17+BF28+BF35+BF51+BF55+BF71</f>
        <v>1226</v>
      </c>
      <c r="BG109" s="1">
        <f>BG12+BG17+BG28+BG35+BG51+BG55+BG71</f>
        <v>1117</v>
      </c>
      <c r="BH109" s="1">
        <f>BH12+BH17+BH28+BH35+BH51+BH55+BH71</f>
        <v>1116</v>
      </c>
      <c r="BI109" s="1">
        <f>BI12+BI17+BI28+BI35+BI51+BI55+BI71</f>
        <v>1080</v>
      </c>
      <c r="BJ109" s="6"/>
    </row>
    <row r="110" spans="1:62" ht="13.5" customHeight="1" x14ac:dyDescent="0.2">
      <c r="A110" s="5"/>
      <c r="C110" s="1" t="s">
        <v>9</v>
      </c>
      <c r="AK110" s="1">
        <f>AK29+AK36</f>
        <v>0</v>
      </c>
      <c r="AL110" s="1">
        <f>AL29+AL36</f>
        <v>22</v>
      </c>
      <c r="AM110" s="1">
        <f>AM18+AM29+AM36</f>
        <v>20</v>
      </c>
      <c r="AN110" s="1">
        <f>AN18+AN29+AN36</f>
        <v>70</v>
      </c>
      <c r="AO110" s="1">
        <f>AO18+AO29+AO36</f>
        <v>83</v>
      </c>
      <c r="AP110" s="1">
        <f>AP18+AP29+AP36</f>
        <v>75</v>
      </c>
      <c r="AQ110" s="1">
        <f t="shared" ref="AQ110:BE110" si="144">AQ18+AQ29+AQ36+AQ56</f>
        <v>127</v>
      </c>
      <c r="AR110" s="1">
        <f t="shared" si="144"/>
        <v>164</v>
      </c>
      <c r="AS110" s="1">
        <f t="shared" si="144"/>
        <v>248</v>
      </c>
      <c r="AT110" s="1">
        <f t="shared" si="144"/>
        <v>277</v>
      </c>
      <c r="AU110" s="1">
        <f t="shared" si="144"/>
        <v>280</v>
      </c>
      <c r="AV110" s="1">
        <f t="shared" si="144"/>
        <v>319</v>
      </c>
      <c r="AW110" s="1">
        <f t="shared" si="144"/>
        <v>424</v>
      </c>
      <c r="AX110" s="1">
        <f t="shared" si="144"/>
        <v>382</v>
      </c>
      <c r="AY110" s="1">
        <f t="shared" si="144"/>
        <v>387</v>
      </c>
      <c r="AZ110" s="1">
        <f t="shared" si="144"/>
        <v>400</v>
      </c>
      <c r="BA110" s="1">
        <f t="shared" si="144"/>
        <v>389</v>
      </c>
      <c r="BB110" s="1">
        <f t="shared" si="144"/>
        <v>451</v>
      </c>
      <c r="BC110" s="1">
        <f t="shared" si="144"/>
        <v>412</v>
      </c>
      <c r="BD110" s="1">
        <f t="shared" si="144"/>
        <v>374</v>
      </c>
      <c r="BE110" s="1">
        <f t="shared" si="144"/>
        <v>376</v>
      </c>
      <c r="BF110" s="1">
        <f>BF18+BF29+BF36+BF56+BF72</f>
        <v>297</v>
      </c>
      <c r="BG110" s="1">
        <f>BG18+BG29+BG36+BG56+BG72</f>
        <v>306</v>
      </c>
      <c r="BH110" s="1">
        <f>BH18+BH29+BH36+BH56</f>
        <v>279</v>
      </c>
      <c r="BI110" s="1">
        <f>BI18+BI29+BI36+BI56</f>
        <v>292</v>
      </c>
      <c r="BJ110" s="6"/>
    </row>
    <row r="111" spans="1:62" ht="13.5" hidden="1" customHeight="1" x14ac:dyDescent="0.2">
      <c r="A111" s="5"/>
      <c r="C111" s="1" t="s">
        <v>44</v>
      </c>
      <c r="W111" s="1">
        <f t="shared" ref="W111:AB111" si="145">W30+W37</f>
        <v>0</v>
      </c>
      <c r="X111" s="1">
        <f t="shared" si="145"/>
        <v>0</v>
      </c>
      <c r="Y111" s="1">
        <f t="shared" si="145"/>
        <v>0</v>
      </c>
      <c r="Z111" s="1">
        <f t="shared" si="145"/>
        <v>1</v>
      </c>
      <c r="AA111" s="1">
        <f t="shared" si="145"/>
        <v>0</v>
      </c>
      <c r="AB111" s="1">
        <f t="shared" si="145"/>
        <v>0</v>
      </c>
      <c r="BJ111" s="6"/>
    </row>
    <row r="112" spans="1:62" ht="13.5" customHeight="1" x14ac:dyDescent="0.2">
      <c r="A112" s="5"/>
      <c r="C112" s="1" t="s">
        <v>5</v>
      </c>
      <c r="W112" s="1">
        <f t="shared" ref="W112:AN112" si="146">W19+W31+W38+W57+W73</f>
        <v>291</v>
      </c>
      <c r="X112" s="1">
        <f t="shared" si="146"/>
        <v>299</v>
      </c>
      <c r="Y112" s="1">
        <f t="shared" si="146"/>
        <v>271</v>
      </c>
      <c r="Z112" s="1">
        <f t="shared" si="146"/>
        <v>295</v>
      </c>
      <c r="AA112" s="1">
        <f t="shared" si="146"/>
        <v>271</v>
      </c>
      <c r="AB112" s="1">
        <f t="shared" si="146"/>
        <v>298</v>
      </c>
      <c r="AC112" s="1">
        <f t="shared" si="146"/>
        <v>298</v>
      </c>
      <c r="AD112" s="1">
        <f t="shared" si="146"/>
        <v>305</v>
      </c>
      <c r="AE112" s="1">
        <f t="shared" si="146"/>
        <v>317</v>
      </c>
      <c r="AF112" s="1">
        <f t="shared" si="146"/>
        <v>304</v>
      </c>
      <c r="AG112" s="1">
        <f t="shared" si="146"/>
        <v>332</v>
      </c>
      <c r="AH112" s="1">
        <f t="shared" si="146"/>
        <v>338</v>
      </c>
      <c r="AI112" s="1">
        <f t="shared" si="146"/>
        <v>291</v>
      </c>
      <c r="AJ112" s="1">
        <f t="shared" si="146"/>
        <v>317</v>
      </c>
      <c r="AK112" s="1">
        <f t="shared" si="146"/>
        <v>366</v>
      </c>
      <c r="AL112" s="1">
        <f t="shared" si="146"/>
        <v>366</v>
      </c>
      <c r="AM112" s="1">
        <f t="shared" si="146"/>
        <v>414</v>
      </c>
      <c r="AN112" s="1">
        <f t="shared" si="146"/>
        <v>502</v>
      </c>
      <c r="AO112" s="1">
        <f t="shared" ref="AO112:BH112" si="147">AO19+AO31+AO38+AO52+AO57+AO73</f>
        <v>440</v>
      </c>
      <c r="AP112" s="1">
        <f t="shared" si="147"/>
        <v>391</v>
      </c>
      <c r="AQ112" s="1">
        <f t="shared" si="147"/>
        <v>355</v>
      </c>
      <c r="AR112" s="1">
        <f t="shared" si="147"/>
        <v>418</v>
      </c>
      <c r="AS112" s="1">
        <f t="shared" si="147"/>
        <v>410</v>
      </c>
      <c r="AT112" s="1">
        <f t="shared" si="147"/>
        <v>402</v>
      </c>
      <c r="AU112" s="1">
        <f t="shared" si="147"/>
        <v>494</v>
      </c>
      <c r="AV112" s="1">
        <f t="shared" si="147"/>
        <v>532</v>
      </c>
      <c r="AW112" s="1">
        <f t="shared" si="147"/>
        <v>558</v>
      </c>
      <c r="AX112" s="1">
        <f t="shared" si="147"/>
        <v>529</v>
      </c>
      <c r="AY112" s="1">
        <f t="shared" si="147"/>
        <v>663</v>
      </c>
      <c r="AZ112" s="1">
        <f t="shared" si="147"/>
        <v>654</v>
      </c>
      <c r="BA112" s="1">
        <f t="shared" si="147"/>
        <v>596</v>
      </c>
      <c r="BB112" s="1">
        <f t="shared" si="147"/>
        <v>576</v>
      </c>
      <c r="BC112" s="1">
        <f t="shared" si="147"/>
        <v>488</v>
      </c>
      <c r="BD112" s="1">
        <f t="shared" si="147"/>
        <v>384</v>
      </c>
      <c r="BE112" s="1">
        <f t="shared" si="147"/>
        <v>367</v>
      </c>
      <c r="BF112" s="1">
        <f t="shared" si="147"/>
        <v>340</v>
      </c>
      <c r="BG112" s="1">
        <f t="shared" si="147"/>
        <v>419</v>
      </c>
      <c r="BH112" s="1">
        <f t="shared" si="147"/>
        <v>499</v>
      </c>
      <c r="BI112" s="1">
        <f t="shared" ref="BI112" si="148">BI19+BI31+BI38+BI52+BI57+BI73</f>
        <v>518</v>
      </c>
      <c r="BJ112" s="6"/>
    </row>
    <row r="113" spans="1:62" ht="13.5" customHeight="1" x14ac:dyDescent="0.2">
      <c r="A113" s="5"/>
      <c r="C113" s="1" t="s">
        <v>7</v>
      </c>
      <c r="W113" s="1">
        <f t="shared" ref="W113:AN113" si="149">W20+W32+W39+W58+W74</f>
        <v>44</v>
      </c>
      <c r="X113" s="1">
        <f t="shared" si="149"/>
        <v>37</v>
      </c>
      <c r="Y113" s="1">
        <f t="shared" si="149"/>
        <v>39</v>
      </c>
      <c r="Z113" s="1">
        <f t="shared" si="149"/>
        <v>52</v>
      </c>
      <c r="AA113" s="1">
        <f t="shared" si="149"/>
        <v>63</v>
      </c>
      <c r="AB113" s="1">
        <f t="shared" si="149"/>
        <v>59</v>
      </c>
      <c r="AC113" s="1">
        <f t="shared" si="149"/>
        <v>58</v>
      </c>
      <c r="AD113" s="1">
        <f t="shared" si="149"/>
        <v>66</v>
      </c>
      <c r="AE113" s="1">
        <f t="shared" si="149"/>
        <v>60</v>
      </c>
      <c r="AF113" s="1">
        <f t="shared" si="149"/>
        <v>65</v>
      </c>
      <c r="AG113" s="1">
        <f t="shared" si="149"/>
        <v>59</v>
      </c>
      <c r="AH113" s="1">
        <f t="shared" si="149"/>
        <v>61</v>
      </c>
      <c r="AI113" s="1">
        <f t="shared" si="149"/>
        <v>44</v>
      </c>
      <c r="AJ113" s="1">
        <f t="shared" si="149"/>
        <v>46</v>
      </c>
      <c r="AK113" s="1">
        <f t="shared" si="149"/>
        <v>42</v>
      </c>
      <c r="AL113" s="1">
        <f t="shared" si="149"/>
        <v>45</v>
      </c>
      <c r="AM113" s="1">
        <f t="shared" si="149"/>
        <v>51</v>
      </c>
      <c r="AN113" s="1">
        <f t="shared" si="149"/>
        <v>61</v>
      </c>
      <c r="AO113" s="1">
        <f t="shared" ref="AO113:BH113" si="150">AO20+AO32+AO39+AO58+AO74</f>
        <v>66</v>
      </c>
      <c r="AP113" s="1">
        <f t="shared" si="150"/>
        <v>74</v>
      </c>
      <c r="AQ113" s="1">
        <f t="shared" si="150"/>
        <v>63</v>
      </c>
      <c r="AR113" s="1">
        <f t="shared" si="150"/>
        <v>63</v>
      </c>
      <c r="AS113" s="1">
        <f t="shared" si="150"/>
        <v>50</v>
      </c>
      <c r="AT113" s="1">
        <f t="shared" si="150"/>
        <v>51</v>
      </c>
      <c r="AU113" s="1">
        <f t="shared" si="150"/>
        <v>65</v>
      </c>
      <c r="AV113" s="1">
        <f t="shared" si="150"/>
        <v>70</v>
      </c>
      <c r="AW113" s="1">
        <f t="shared" si="150"/>
        <v>95</v>
      </c>
      <c r="AX113" s="1">
        <f t="shared" si="150"/>
        <v>70</v>
      </c>
      <c r="AY113" s="1">
        <f t="shared" si="150"/>
        <v>95</v>
      </c>
      <c r="AZ113" s="1">
        <f t="shared" si="150"/>
        <v>109</v>
      </c>
      <c r="BA113" s="1">
        <f t="shared" si="150"/>
        <v>88</v>
      </c>
      <c r="BB113" s="1">
        <f t="shared" si="150"/>
        <v>116</v>
      </c>
      <c r="BC113" s="1">
        <f t="shared" si="150"/>
        <v>101</v>
      </c>
      <c r="BD113" s="1">
        <f t="shared" si="150"/>
        <v>119</v>
      </c>
      <c r="BE113" s="1">
        <f t="shared" si="150"/>
        <v>118</v>
      </c>
      <c r="BF113" s="1">
        <f t="shared" si="150"/>
        <v>113</v>
      </c>
      <c r="BG113" s="1">
        <f t="shared" si="150"/>
        <v>89</v>
      </c>
      <c r="BH113" s="1">
        <f t="shared" si="150"/>
        <v>96</v>
      </c>
      <c r="BI113" s="1">
        <f t="shared" ref="BI113" si="151">BI20+BI32+BI39+BI58+BI74</f>
        <v>74</v>
      </c>
      <c r="BJ113" s="6"/>
    </row>
    <row r="114" spans="1:62" ht="13.5" customHeight="1" x14ac:dyDescent="0.2">
      <c r="A114" s="5"/>
      <c r="W114" s="9">
        <f t="shared" ref="W114:AA114" si="152">SUM(W109:W113)</f>
        <v>1384</v>
      </c>
      <c r="X114" s="9">
        <f t="shared" si="152"/>
        <v>1257</v>
      </c>
      <c r="Y114" s="9">
        <f t="shared" si="152"/>
        <v>1158</v>
      </c>
      <c r="Z114" s="9">
        <f t="shared" si="152"/>
        <v>1094</v>
      </c>
      <c r="AA114" s="9">
        <f t="shared" si="152"/>
        <v>995</v>
      </c>
      <c r="AB114" s="9">
        <f t="shared" ref="AB114:AP114" si="153">SUM(AB109:AB113)</f>
        <v>1007</v>
      </c>
      <c r="AC114" s="9">
        <f t="shared" si="153"/>
        <v>1079</v>
      </c>
      <c r="AD114" s="9">
        <f t="shared" si="153"/>
        <v>1126</v>
      </c>
      <c r="AE114" s="9">
        <f t="shared" si="153"/>
        <v>1070</v>
      </c>
      <c r="AF114" s="9">
        <f t="shared" si="153"/>
        <v>1049</v>
      </c>
      <c r="AG114" s="9">
        <f t="shared" si="153"/>
        <v>1174</v>
      </c>
      <c r="AH114" s="9">
        <f t="shared" si="153"/>
        <v>1097</v>
      </c>
      <c r="AI114" s="9">
        <f t="shared" si="153"/>
        <v>1064</v>
      </c>
      <c r="AJ114" s="9">
        <f t="shared" si="153"/>
        <v>1062</v>
      </c>
      <c r="AK114" s="9">
        <f t="shared" si="153"/>
        <v>1050</v>
      </c>
      <c r="AL114" s="9">
        <f t="shared" si="153"/>
        <v>1126</v>
      </c>
      <c r="AM114" s="9">
        <f t="shared" si="153"/>
        <v>1171</v>
      </c>
      <c r="AN114" s="9">
        <f t="shared" si="153"/>
        <v>1319</v>
      </c>
      <c r="AO114" s="9">
        <f t="shared" si="153"/>
        <v>1224</v>
      </c>
      <c r="AP114" s="9">
        <f t="shared" si="153"/>
        <v>1198</v>
      </c>
      <c r="AQ114" s="9">
        <f t="shared" ref="AQ114:AW114" si="154">SUM(AQ108:AQ113)</f>
        <v>1295</v>
      </c>
      <c r="AR114" s="9">
        <f t="shared" si="154"/>
        <v>1465</v>
      </c>
      <c r="AS114" s="9">
        <f t="shared" si="154"/>
        <v>1540</v>
      </c>
      <c r="AT114" s="9">
        <f t="shared" si="154"/>
        <v>1620</v>
      </c>
      <c r="AU114" s="9">
        <f t="shared" si="154"/>
        <v>1744</v>
      </c>
      <c r="AV114" s="9">
        <f t="shared" si="154"/>
        <v>1908</v>
      </c>
      <c r="AW114" s="9">
        <f t="shared" si="154"/>
        <v>2074</v>
      </c>
      <c r="AX114" s="9">
        <f t="shared" ref="AX114" si="155">SUM(AX108:AX113)</f>
        <v>2005</v>
      </c>
      <c r="AY114" s="9">
        <f t="shared" ref="AY114:AZ114" si="156">SUM(AY108:AY113)</f>
        <v>2339</v>
      </c>
      <c r="AZ114" s="9">
        <f t="shared" si="156"/>
        <v>2397</v>
      </c>
      <c r="BA114" s="9">
        <f t="shared" ref="BA114:BB114" si="157">SUM(BA108:BA113)</f>
        <v>2268</v>
      </c>
      <c r="BB114" s="9">
        <f t="shared" si="157"/>
        <v>2464</v>
      </c>
      <c r="BC114" s="9">
        <f t="shared" ref="BC114:BD114" si="158">SUM(BC108:BC113)</f>
        <v>2309</v>
      </c>
      <c r="BD114" s="9">
        <f t="shared" si="158"/>
        <v>2221</v>
      </c>
      <c r="BE114" s="9">
        <f t="shared" ref="BE114:BF114" si="159">SUM(BE108:BE113)</f>
        <v>2188</v>
      </c>
      <c r="BF114" s="9">
        <f t="shared" si="159"/>
        <v>1983</v>
      </c>
      <c r="BG114" s="9">
        <f t="shared" ref="BG114:BH114" si="160">SUM(BG108:BG113)</f>
        <v>1940</v>
      </c>
      <c r="BH114" s="9">
        <f t="shared" si="160"/>
        <v>1998</v>
      </c>
      <c r="BI114" s="9">
        <f t="shared" ref="BI114" si="161">SUM(BI108:BI113)</f>
        <v>1975</v>
      </c>
      <c r="BJ114" s="6"/>
    </row>
    <row r="115" spans="1:62" ht="13.5" customHeight="1" x14ac:dyDescent="0.2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6"/>
    </row>
    <row r="116" spans="1:62" ht="13.5" customHeight="1" x14ac:dyDescent="0.2">
      <c r="A116" s="5"/>
      <c r="B116" s="34" t="s">
        <v>123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6"/>
    </row>
    <row r="117" spans="1:62" ht="13.5" customHeight="1" x14ac:dyDescent="0.2">
      <c r="A117" s="5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6"/>
    </row>
    <row r="118" spans="1:62" ht="13.5" customHeight="1" x14ac:dyDescent="0.25">
      <c r="A118" s="5"/>
      <c r="B118" s="37" t="s">
        <v>122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9"/>
      <c r="BJ118" s="6"/>
    </row>
    <row r="119" spans="1:62" ht="13.5" customHeight="1" x14ac:dyDescent="0.2">
      <c r="A119" s="5"/>
      <c r="BJ119" s="6"/>
    </row>
    <row r="120" spans="1:62" ht="13.5" customHeight="1" x14ac:dyDescent="0.2">
      <c r="A120" s="5"/>
      <c r="B120" s="1" t="s">
        <v>103</v>
      </c>
      <c r="BJ120" s="6"/>
    </row>
    <row r="121" spans="1:62" ht="13.5" customHeight="1" x14ac:dyDescent="0.2">
      <c r="A121" s="5"/>
      <c r="B121" s="1" t="s">
        <v>100</v>
      </c>
      <c r="BJ121" s="6"/>
    </row>
    <row r="122" spans="1:62" ht="13.5" customHeight="1" x14ac:dyDescent="0.2">
      <c r="A122" s="5"/>
      <c r="BJ122" s="6"/>
    </row>
    <row r="123" spans="1:62" ht="13.5" customHeight="1" x14ac:dyDescent="0.2">
      <c r="A123" s="5"/>
      <c r="B123" s="1" t="s">
        <v>104</v>
      </c>
      <c r="BJ123" s="6"/>
    </row>
    <row r="124" spans="1:62" ht="13.5" customHeight="1" x14ac:dyDescent="0.2">
      <c r="A124" s="5"/>
      <c r="B124" s="1" t="s">
        <v>94</v>
      </c>
      <c r="BJ124" s="6"/>
    </row>
    <row r="125" spans="1:62" ht="13.5" customHeight="1" x14ac:dyDescent="0.2">
      <c r="A125" s="5"/>
      <c r="BJ125" s="6"/>
    </row>
    <row r="126" spans="1:62" ht="13.5" customHeight="1" x14ac:dyDescent="0.2">
      <c r="A126" s="10"/>
      <c r="B126" s="32" t="s">
        <v>31</v>
      </c>
      <c r="C126" s="3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5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 t="s">
        <v>125</v>
      </c>
      <c r="BJ126" s="11"/>
    </row>
  </sheetData>
  <mergeCells count="4">
    <mergeCell ref="A2:BJ2"/>
    <mergeCell ref="B126:C126"/>
    <mergeCell ref="B116:BI117"/>
    <mergeCell ref="B118:BI118"/>
  </mergeCells>
  <hyperlinks>
    <hyperlink ref="B126:C126" r:id="rId1" display="Source: IPEDS C, Completions Survey" xr:uid="{00B23FF7-5ECB-4E78-B272-E52901921A7C}"/>
    <hyperlink ref="B118" r:id="rId2" xr:uid="{4F3714BB-EBCB-4AC5-A733-9B7770CBC085}"/>
  </hyperlinks>
  <printOptions horizontalCentered="1"/>
  <pageMargins left="0.7" right="0.45" top="0.5" bottom="0.25" header="0.3" footer="0.3"/>
  <pageSetup orientation="portrait" r:id="rId3"/>
  <rowBreaks count="2" manualBreakCount="2">
    <brk id="59" max="16383" man="1"/>
    <brk id="114" max="16383" man="1"/>
  </rowBreaks>
  <ignoredErrors>
    <ignoredError sqref="AJ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P158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3.5" customHeight="1" x14ac:dyDescent="0.2"/>
  <cols>
    <col min="1" max="2" width="2.7109375" style="1" customWidth="1"/>
    <col min="3" max="3" width="25.7109375" style="1" customWidth="1"/>
    <col min="4" max="55" width="7.7109375" style="1" hidden="1" customWidth="1"/>
    <col min="56" max="61" width="7.7109375" style="1" customWidth="1"/>
    <col min="62" max="62" width="2.7109375" style="1" customWidth="1"/>
    <col min="63" max="16384" width="9.140625" style="1"/>
  </cols>
  <sheetData>
    <row r="2" spans="1:62" ht="15" customHeight="1" x14ac:dyDescent="0.25">
      <c r="A2" s="29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1"/>
    </row>
    <row r="3" spans="1:62" ht="13.5" customHeight="1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"/>
    </row>
    <row r="4" spans="1:62" ht="15" customHeight="1" x14ac:dyDescent="0.25">
      <c r="A4" s="5"/>
      <c r="B4" s="7" t="s">
        <v>109</v>
      </c>
      <c r="BJ4" s="6"/>
    </row>
    <row r="5" spans="1:62" ht="15" customHeight="1" x14ac:dyDescent="0.25">
      <c r="A5" s="5"/>
      <c r="B5" s="7" t="s">
        <v>27</v>
      </c>
      <c r="BJ5" s="6"/>
    </row>
    <row r="6" spans="1:62" ht="13.5" customHeight="1" x14ac:dyDescent="0.2">
      <c r="A6" s="5"/>
      <c r="BJ6" s="6"/>
    </row>
    <row r="7" spans="1:62" ht="13.5" customHeight="1" thickBot="1" x14ac:dyDescent="0.25">
      <c r="A7" s="5"/>
      <c r="B7" s="3"/>
      <c r="C7" s="3"/>
      <c r="D7" s="4" t="s">
        <v>63</v>
      </c>
      <c r="E7" s="4" t="s">
        <v>62</v>
      </c>
      <c r="F7" s="4" t="s">
        <v>61</v>
      </c>
      <c r="G7" s="4" t="s">
        <v>60</v>
      </c>
      <c r="H7" s="4" t="s">
        <v>59</v>
      </c>
      <c r="I7" s="4" t="s">
        <v>58</v>
      </c>
      <c r="J7" s="4" t="s">
        <v>57</v>
      </c>
      <c r="K7" s="4" t="s">
        <v>56</v>
      </c>
      <c r="L7" s="4" t="s">
        <v>55</v>
      </c>
      <c r="M7" s="4" t="s">
        <v>54</v>
      </c>
      <c r="N7" s="4" t="s">
        <v>53</v>
      </c>
      <c r="O7" s="4" t="s">
        <v>52</v>
      </c>
      <c r="P7" s="4" t="s">
        <v>51</v>
      </c>
      <c r="Q7" s="4" t="s">
        <v>50</v>
      </c>
      <c r="R7" s="4" t="s">
        <v>49</v>
      </c>
      <c r="S7" s="4" t="s">
        <v>48</v>
      </c>
      <c r="T7" s="4" t="s">
        <v>47</v>
      </c>
      <c r="U7" s="4" t="s">
        <v>46</v>
      </c>
      <c r="V7" s="4" t="s">
        <v>45</v>
      </c>
      <c r="W7" s="4" t="s">
        <v>42</v>
      </c>
      <c r="X7" s="4" t="s">
        <v>43</v>
      </c>
      <c r="Y7" s="4" t="s">
        <v>39</v>
      </c>
      <c r="Z7" s="4" t="s">
        <v>40</v>
      </c>
      <c r="AA7" s="4" t="s">
        <v>41</v>
      </c>
      <c r="AB7" s="4" t="s">
        <v>38</v>
      </c>
      <c r="AC7" s="4" t="s">
        <v>37</v>
      </c>
      <c r="AD7" s="4" t="s">
        <v>36</v>
      </c>
      <c r="AE7" s="4" t="s">
        <v>35</v>
      </c>
      <c r="AF7" s="4" t="s">
        <v>34</v>
      </c>
      <c r="AG7" s="4" t="s">
        <v>22</v>
      </c>
      <c r="AH7" s="4" t="s">
        <v>21</v>
      </c>
      <c r="AI7" s="4" t="s">
        <v>20</v>
      </c>
      <c r="AJ7" s="4" t="s">
        <v>19</v>
      </c>
      <c r="AK7" s="4" t="s">
        <v>18</v>
      </c>
      <c r="AL7" s="4" t="s">
        <v>17</v>
      </c>
      <c r="AM7" s="4" t="s">
        <v>16</v>
      </c>
      <c r="AN7" s="4" t="s">
        <v>15</v>
      </c>
      <c r="AO7" s="4" t="s">
        <v>14</v>
      </c>
      <c r="AP7" s="4" t="s">
        <v>13</v>
      </c>
      <c r="AQ7" s="4" t="s">
        <v>12</v>
      </c>
      <c r="AR7" s="4" t="s">
        <v>8</v>
      </c>
      <c r="AS7" s="4" t="s">
        <v>6</v>
      </c>
      <c r="AT7" s="4" t="s">
        <v>3</v>
      </c>
      <c r="AU7" s="4" t="s">
        <v>1</v>
      </c>
      <c r="AV7" s="4" t="s">
        <v>2</v>
      </c>
      <c r="AW7" s="4" t="s">
        <v>4</v>
      </c>
      <c r="AX7" s="4" t="s">
        <v>108</v>
      </c>
      <c r="AY7" s="4" t="s">
        <v>110</v>
      </c>
      <c r="AZ7" s="4" t="s">
        <v>112</v>
      </c>
      <c r="BA7" s="4" t="s">
        <v>113</v>
      </c>
      <c r="BB7" s="4" t="s">
        <v>114</v>
      </c>
      <c r="BC7" s="4" t="s">
        <v>115</v>
      </c>
      <c r="BD7" s="4" t="s">
        <v>116</v>
      </c>
      <c r="BE7" s="4" t="s">
        <v>118</v>
      </c>
      <c r="BF7" s="4" t="s">
        <v>119</v>
      </c>
      <c r="BG7" s="4" t="s">
        <v>120</v>
      </c>
      <c r="BH7" s="4" t="s">
        <v>121</v>
      </c>
      <c r="BI7" s="4" t="s">
        <v>124</v>
      </c>
      <c r="BJ7" s="6"/>
    </row>
    <row r="8" spans="1:62" ht="13.5" customHeight="1" thickTop="1" x14ac:dyDescent="0.2">
      <c r="A8" s="5"/>
      <c r="BJ8" s="6"/>
    </row>
    <row r="9" spans="1:62" ht="13.5" customHeight="1" x14ac:dyDescent="0.2">
      <c r="A9" s="5"/>
      <c r="B9" s="20" t="s">
        <v>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6"/>
    </row>
    <row r="10" spans="1:62" ht="13.5" customHeight="1" x14ac:dyDescent="0.2">
      <c r="A10" s="5"/>
      <c r="B10" s="8" t="s">
        <v>67</v>
      </c>
      <c r="BJ10" s="6"/>
    </row>
    <row r="11" spans="1:62" ht="13.5" customHeight="1" x14ac:dyDescent="0.2">
      <c r="A11" s="5"/>
      <c r="B11" s="8"/>
      <c r="C11" s="1" t="s">
        <v>10</v>
      </c>
      <c r="AW11" s="1">
        <v>0</v>
      </c>
      <c r="AX11" s="1">
        <v>13</v>
      </c>
      <c r="AY11" s="1">
        <v>19</v>
      </c>
      <c r="AZ11" s="1">
        <v>18</v>
      </c>
      <c r="BA11" s="1">
        <v>8</v>
      </c>
      <c r="BB11" s="1">
        <v>6</v>
      </c>
      <c r="BC11" s="1">
        <v>11</v>
      </c>
      <c r="BD11" s="1">
        <v>6</v>
      </c>
      <c r="BE11" s="1">
        <v>4</v>
      </c>
      <c r="BF11" s="1">
        <v>3</v>
      </c>
      <c r="BG11" s="1">
        <v>3</v>
      </c>
      <c r="BH11" s="1">
        <v>0</v>
      </c>
      <c r="BI11" s="1">
        <v>5</v>
      </c>
      <c r="BJ11" s="6"/>
    </row>
    <row r="12" spans="1:62" ht="13.5" customHeight="1" x14ac:dyDescent="0.2">
      <c r="A12" s="5"/>
      <c r="C12" s="1" t="s">
        <v>9</v>
      </c>
      <c r="AG12" s="1">
        <v>3</v>
      </c>
      <c r="AH12" s="1">
        <v>0</v>
      </c>
      <c r="AI12" s="1">
        <v>2</v>
      </c>
      <c r="AJ12" s="1">
        <v>7</v>
      </c>
      <c r="AK12" s="1">
        <v>6</v>
      </c>
      <c r="AL12" s="1">
        <v>4</v>
      </c>
      <c r="AM12" s="1">
        <v>1</v>
      </c>
      <c r="AN12" s="1">
        <v>1</v>
      </c>
      <c r="AO12" s="1">
        <v>0</v>
      </c>
      <c r="AP12" s="1">
        <v>0</v>
      </c>
      <c r="AQ12" s="1">
        <v>2</v>
      </c>
      <c r="AR12" s="1">
        <v>2</v>
      </c>
      <c r="AS12" s="1">
        <v>2</v>
      </c>
      <c r="AT12" s="1">
        <v>3</v>
      </c>
      <c r="AU12" s="1">
        <v>1</v>
      </c>
      <c r="AV12" s="1">
        <v>2</v>
      </c>
      <c r="AW12" s="1">
        <v>4</v>
      </c>
      <c r="AX12" s="1">
        <v>5</v>
      </c>
      <c r="AY12" s="1">
        <v>2</v>
      </c>
      <c r="AZ12" s="1">
        <v>4</v>
      </c>
      <c r="BA12" s="1">
        <v>2</v>
      </c>
      <c r="BB12" s="1">
        <v>4</v>
      </c>
      <c r="BC12" s="1">
        <v>3</v>
      </c>
      <c r="BD12" s="1">
        <v>1</v>
      </c>
      <c r="BE12" s="1">
        <v>1</v>
      </c>
      <c r="BF12" s="1">
        <v>0</v>
      </c>
      <c r="BG12" s="1">
        <v>1</v>
      </c>
      <c r="BH12" s="1">
        <v>0</v>
      </c>
      <c r="BI12" s="1">
        <v>0</v>
      </c>
      <c r="BJ12" s="6"/>
    </row>
    <row r="13" spans="1:62" ht="13.5" hidden="1" customHeight="1" x14ac:dyDescent="0.2">
      <c r="A13" s="5"/>
      <c r="C13" s="1" t="s">
        <v>5</v>
      </c>
      <c r="AG13" s="17">
        <f>3-AG12</f>
        <v>0</v>
      </c>
      <c r="AH13" s="17">
        <f>0-AH12</f>
        <v>0</v>
      </c>
      <c r="AI13" s="17">
        <f>2-AI12</f>
        <v>0</v>
      </c>
      <c r="BJ13" s="6"/>
    </row>
    <row r="14" spans="1:62" ht="13.5" customHeight="1" x14ac:dyDescent="0.2">
      <c r="A14" s="5"/>
      <c r="AG14" s="9">
        <f t="shared" ref="AG14:AW14" si="0">SUM(AG11:AG13)</f>
        <v>3</v>
      </c>
      <c r="AH14" s="9">
        <f t="shared" si="0"/>
        <v>0</v>
      </c>
      <c r="AI14" s="9">
        <f t="shared" si="0"/>
        <v>2</v>
      </c>
      <c r="AJ14" s="9">
        <f t="shared" si="0"/>
        <v>7</v>
      </c>
      <c r="AK14" s="9">
        <f t="shared" si="0"/>
        <v>6</v>
      </c>
      <c r="AL14" s="9">
        <f t="shared" si="0"/>
        <v>4</v>
      </c>
      <c r="AM14" s="9">
        <f t="shared" si="0"/>
        <v>1</v>
      </c>
      <c r="AN14" s="9">
        <f t="shared" si="0"/>
        <v>1</v>
      </c>
      <c r="AO14" s="9">
        <f t="shared" si="0"/>
        <v>0</v>
      </c>
      <c r="AP14" s="9">
        <f t="shared" si="0"/>
        <v>0</v>
      </c>
      <c r="AQ14" s="9">
        <f t="shared" si="0"/>
        <v>2</v>
      </c>
      <c r="AR14" s="9">
        <f t="shared" si="0"/>
        <v>2</v>
      </c>
      <c r="AS14" s="9">
        <f t="shared" si="0"/>
        <v>2</v>
      </c>
      <c r="AT14" s="9">
        <f t="shared" si="0"/>
        <v>3</v>
      </c>
      <c r="AU14" s="9">
        <f t="shared" si="0"/>
        <v>1</v>
      </c>
      <c r="AV14" s="9">
        <f t="shared" si="0"/>
        <v>2</v>
      </c>
      <c r="AW14" s="9">
        <f t="shared" si="0"/>
        <v>4</v>
      </c>
      <c r="AX14" s="9">
        <f t="shared" ref="AX14:BC14" si="1">SUM(AX11:AX13)</f>
        <v>18</v>
      </c>
      <c r="AY14" s="9">
        <f t="shared" si="1"/>
        <v>21</v>
      </c>
      <c r="AZ14" s="9">
        <f t="shared" si="1"/>
        <v>22</v>
      </c>
      <c r="BA14" s="9">
        <f t="shared" si="1"/>
        <v>10</v>
      </c>
      <c r="BB14" s="9">
        <f t="shared" si="1"/>
        <v>10</v>
      </c>
      <c r="BC14" s="9">
        <f t="shared" si="1"/>
        <v>14</v>
      </c>
      <c r="BD14" s="9">
        <f t="shared" ref="BD14:BE14" si="2">SUM(BD11:BD13)</f>
        <v>7</v>
      </c>
      <c r="BE14" s="9">
        <f t="shared" si="2"/>
        <v>5</v>
      </c>
      <c r="BF14" s="9">
        <f t="shared" ref="BF14:BG14" si="3">SUM(BF11:BF13)</f>
        <v>3</v>
      </c>
      <c r="BG14" s="9">
        <f t="shared" si="3"/>
        <v>4</v>
      </c>
      <c r="BH14" s="9">
        <f t="shared" ref="BH14:BI14" si="4">SUM(BH11:BH13)</f>
        <v>0</v>
      </c>
      <c r="BI14" s="9">
        <f t="shared" si="4"/>
        <v>5</v>
      </c>
      <c r="BJ14" s="6"/>
    </row>
    <row r="15" spans="1:62" ht="13.5" customHeight="1" x14ac:dyDescent="0.2">
      <c r="A15" s="5"/>
      <c r="B15" s="8" t="s">
        <v>68</v>
      </c>
      <c r="BJ15" s="6"/>
    </row>
    <row r="16" spans="1:62" ht="13.5" customHeight="1" x14ac:dyDescent="0.2">
      <c r="A16" s="5"/>
      <c r="B16" s="8"/>
      <c r="C16" s="1" t="s">
        <v>10</v>
      </c>
      <c r="AW16" s="1">
        <v>0</v>
      </c>
      <c r="AX16" s="1">
        <v>0</v>
      </c>
      <c r="AY16" s="1">
        <v>1</v>
      </c>
      <c r="AZ16" s="1">
        <v>0</v>
      </c>
      <c r="BA16" s="1">
        <v>0</v>
      </c>
      <c r="BB16" s="1">
        <v>5</v>
      </c>
      <c r="BC16" s="1">
        <v>6</v>
      </c>
      <c r="BD16" s="1">
        <v>9</v>
      </c>
      <c r="BE16" s="1">
        <v>9</v>
      </c>
      <c r="BF16" s="1">
        <v>10</v>
      </c>
      <c r="BG16" s="1">
        <v>8</v>
      </c>
      <c r="BH16" s="1">
        <v>5</v>
      </c>
      <c r="BI16" s="1">
        <v>8</v>
      </c>
      <c r="BJ16" s="6"/>
    </row>
    <row r="17" spans="1:62" ht="13.5" customHeight="1" x14ac:dyDescent="0.2">
      <c r="A17" s="5"/>
      <c r="C17" s="1" t="s">
        <v>0</v>
      </c>
      <c r="AB17" s="1">
        <v>91</v>
      </c>
      <c r="AC17" s="1">
        <v>89</v>
      </c>
      <c r="AD17" s="1">
        <v>93</v>
      </c>
      <c r="AE17" s="1">
        <v>91</v>
      </c>
      <c r="AF17" s="1">
        <v>97</v>
      </c>
      <c r="AG17" s="1">
        <v>122</v>
      </c>
      <c r="AH17" s="1">
        <v>102</v>
      </c>
      <c r="AI17" s="1">
        <v>103</v>
      </c>
      <c r="AJ17" s="1">
        <v>99</v>
      </c>
      <c r="AK17" s="1">
        <v>118</v>
      </c>
      <c r="AL17" s="1">
        <v>139</v>
      </c>
      <c r="AM17" s="1">
        <v>136</v>
      </c>
      <c r="AN17" s="1">
        <v>123</v>
      </c>
      <c r="AO17" s="1">
        <v>148</v>
      </c>
      <c r="AP17" s="1">
        <v>141</v>
      </c>
      <c r="AQ17" s="1">
        <v>141</v>
      </c>
      <c r="AR17" s="1">
        <v>128</v>
      </c>
      <c r="AS17" s="1">
        <v>115</v>
      </c>
      <c r="AT17" s="1">
        <v>133</v>
      </c>
      <c r="AU17" s="1">
        <v>132</v>
      </c>
      <c r="AV17" s="1">
        <v>123</v>
      </c>
      <c r="AW17" s="1">
        <v>141</v>
      </c>
      <c r="AX17" s="1">
        <v>135</v>
      </c>
      <c r="AY17" s="1">
        <v>154</v>
      </c>
      <c r="AZ17" s="1">
        <v>150</v>
      </c>
      <c r="BA17" s="1">
        <v>111</v>
      </c>
      <c r="BB17" s="1">
        <v>121</v>
      </c>
      <c r="BC17" s="1">
        <v>112</v>
      </c>
      <c r="BD17" s="1">
        <v>94</v>
      </c>
      <c r="BE17" s="1">
        <v>101</v>
      </c>
      <c r="BF17" s="1">
        <v>73</v>
      </c>
      <c r="BG17" s="1">
        <v>48</v>
      </c>
      <c r="BH17" s="1">
        <v>48</v>
      </c>
      <c r="BI17" s="1">
        <v>64</v>
      </c>
      <c r="BJ17" s="6"/>
    </row>
    <row r="18" spans="1:62" ht="13.5" customHeight="1" x14ac:dyDescent="0.2">
      <c r="A18" s="5"/>
      <c r="C18" s="1" t="s">
        <v>9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1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6"/>
    </row>
    <row r="19" spans="1:62" ht="13.5" customHeight="1" x14ac:dyDescent="0.2">
      <c r="A19" s="5"/>
      <c r="C19" s="1" t="s">
        <v>5</v>
      </c>
      <c r="AK19" s="1">
        <v>0</v>
      </c>
      <c r="AL19" s="1">
        <v>0</v>
      </c>
      <c r="AM19" s="1">
        <v>2</v>
      </c>
      <c r="AN19" s="1">
        <v>2</v>
      </c>
      <c r="AO19" s="1">
        <v>7</v>
      </c>
      <c r="AP19" s="1">
        <v>15</v>
      </c>
      <c r="AQ19" s="1">
        <v>14</v>
      </c>
      <c r="AR19" s="1">
        <v>16</v>
      </c>
      <c r="AS19" s="1">
        <v>8</v>
      </c>
      <c r="AT19" s="1">
        <v>13</v>
      </c>
      <c r="AU19" s="1">
        <v>6</v>
      </c>
      <c r="AV19" s="1">
        <v>17</v>
      </c>
      <c r="AW19" s="1">
        <v>4</v>
      </c>
      <c r="AX19" s="1">
        <v>8</v>
      </c>
      <c r="AY19" s="1">
        <v>7</v>
      </c>
      <c r="AZ19" s="1">
        <v>2</v>
      </c>
      <c r="BA19" s="1">
        <v>7</v>
      </c>
      <c r="BB19" s="1">
        <v>6</v>
      </c>
      <c r="BC19" s="1">
        <v>4</v>
      </c>
      <c r="BD19" s="1">
        <v>1</v>
      </c>
      <c r="BE19" s="1">
        <v>5</v>
      </c>
      <c r="BF19" s="1">
        <v>4</v>
      </c>
      <c r="BG19" s="1">
        <v>1</v>
      </c>
      <c r="BH19" s="1">
        <v>5</v>
      </c>
      <c r="BI19" s="1">
        <v>6</v>
      </c>
      <c r="BJ19" s="6"/>
    </row>
    <row r="20" spans="1:62" ht="13.5" customHeight="1" x14ac:dyDescent="0.2">
      <c r="A20" s="5"/>
      <c r="AB20" s="9">
        <f t="shared" ref="AB20:AD20" si="5">AB17</f>
        <v>91</v>
      </c>
      <c r="AC20" s="9">
        <f t="shared" si="5"/>
        <v>89</v>
      </c>
      <c r="AD20" s="9">
        <f t="shared" si="5"/>
        <v>93</v>
      </c>
      <c r="AE20" s="9">
        <f t="shared" ref="AE20:AG20" si="6">AE17</f>
        <v>91</v>
      </c>
      <c r="AF20" s="9">
        <f t="shared" si="6"/>
        <v>97</v>
      </c>
      <c r="AG20" s="9">
        <f t="shared" si="6"/>
        <v>122</v>
      </c>
      <c r="AH20" s="9">
        <f t="shared" ref="AH20" si="7">AH17</f>
        <v>102</v>
      </c>
      <c r="AI20" s="9">
        <f>AI17</f>
        <v>103</v>
      </c>
      <c r="AJ20" s="9">
        <f>AJ17</f>
        <v>99</v>
      </c>
      <c r="AK20" s="9">
        <f t="shared" ref="AK20:AU20" si="8">SUM(AK17:AK19)</f>
        <v>118</v>
      </c>
      <c r="AL20" s="9">
        <f t="shared" si="8"/>
        <v>139</v>
      </c>
      <c r="AM20" s="9">
        <f t="shared" si="8"/>
        <v>138</v>
      </c>
      <c r="AN20" s="9">
        <f t="shared" si="8"/>
        <v>125</v>
      </c>
      <c r="AO20" s="9">
        <f t="shared" si="8"/>
        <v>155</v>
      </c>
      <c r="AP20" s="9">
        <f t="shared" si="8"/>
        <v>156</v>
      </c>
      <c r="AQ20" s="9">
        <f t="shared" si="8"/>
        <v>155</v>
      </c>
      <c r="AR20" s="9">
        <f t="shared" si="8"/>
        <v>144</v>
      </c>
      <c r="AS20" s="9">
        <f t="shared" si="8"/>
        <v>123</v>
      </c>
      <c r="AT20" s="9">
        <f>SUM(AT17:AT19)</f>
        <v>146</v>
      </c>
      <c r="AU20" s="9">
        <f t="shared" si="8"/>
        <v>138</v>
      </c>
      <c r="AV20" s="9">
        <f>SUM(AV17:AV19)</f>
        <v>140</v>
      </c>
      <c r="AW20" s="9">
        <f>SUM(AW16:AW19)</f>
        <v>145</v>
      </c>
      <c r="AX20" s="9">
        <f t="shared" ref="AX20" si="9">SUM(AX16:AX19)</f>
        <v>143</v>
      </c>
      <c r="AY20" s="9">
        <f t="shared" ref="AY20:BD20" si="10">SUM(AY16:AY19)</f>
        <v>162</v>
      </c>
      <c r="AZ20" s="9">
        <f t="shared" si="10"/>
        <v>152</v>
      </c>
      <c r="BA20" s="9">
        <f t="shared" si="10"/>
        <v>118</v>
      </c>
      <c r="BB20" s="9">
        <f t="shared" si="10"/>
        <v>133</v>
      </c>
      <c r="BC20" s="9">
        <f t="shared" si="10"/>
        <v>122</v>
      </c>
      <c r="BD20" s="9">
        <f t="shared" si="10"/>
        <v>104</v>
      </c>
      <c r="BE20" s="9">
        <f t="shared" ref="BE20:BF20" si="11">SUM(BE16:BE19)</f>
        <v>115</v>
      </c>
      <c r="BF20" s="9">
        <f t="shared" si="11"/>
        <v>87</v>
      </c>
      <c r="BG20" s="9">
        <f t="shared" ref="BG20" si="12">SUM(BG16:BG19)</f>
        <v>57</v>
      </c>
      <c r="BH20" s="9">
        <f t="shared" ref="BH20:BI20" si="13">SUM(BH16:BH19)</f>
        <v>58</v>
      </c>
      <c r="BI20" s="9">
        <f t="shared" si="13"/>
        <v>78</v>
      </c>
      <c r="BJ20" s="6"/>
    </row>
    <row r="21" spans="1:62" ht="13.5" customHeight="1" x14ac:dyDescent="0.2">
      <c r="A21" s="5"/>
      <c r="B21" s="8" t="s">
        <v>69</v>
      </c>
      <c r="BJ21" s="6"/>
    </row>
    <row r="22" spans="1:62" ht="13.5" customHeight="1" x14ac:dyDescent="0.2">
      <c r="A22" s="5"/>
      <c r="B22" s="8"/>
      <c r="C22" s="1" t="s">
        <v>10</v>
      </c>
      <c r="AZ22" s="1">
        <v>0</v>
      </c>
      <c r="BA22" s="1">
        <v>2</v>
      </c>
      <c r="BB22" s="1">
        <v>8</v>
      </c>
      <c r="BC22" s="1">
        <v>8</v>
      </c>
      <c r="BD22" s="1">
        <v>9</v>
      </c>
      <c r="BE22" s="1">
        <v>21</v>
      </c>
      <c r="BF22" s="1">
        <v>22</v>
      </c>
      <c r="BG22" s="1">
        <v>29</v>
      </c>
      <c r="BH22" s="1">
        <v>22</v>
      </c>
      <c r="BI22" s="1">
        <v>25</v>
      </c>
      <c r="BJ22" s="6"/>
    </row>
    <row r="23" spans="1:62" ht="13.5" customHeight="1" x14ac:dyDescent="0.2">
      <c r="A23" s="5"/>
      <c r="C23" s="1" t="s">
        <v>0</v>
      </c>
      <c r="W23" s="1">
        <v>35</v>
      </c>
      <c r="X23" s="1">
        <v>40</v>
      </c>
      <c r="Y23" s="1">
        <v>28</v>
      </c>
      <c r="Z23" s="1">
        <v>37</v>
      </c>
      <c r="AA23" s="1">
        <v>34</v>
      </c>
      <c r="AB23" s="1">
        <v>19</v>
      </c>
      <c r="AC23" s="1">
        <v>23</v>
      </c>
      <c r="AD23" s="1">
        <v>30</v>
      </c>
      <c r="AE23" s="1">
        <v>20</v>
      </c>
      <c r="AF23" s="1">
        <v>27</v>
      </c>
      <c r="AG23" s="1">
        <v>24</v>
      </c>
      <c r="AH23" s="1">
        <v>24</v>
      </c>
      <c r="AI23" s="1">
        <v>19</v>
      </c>
      <c r="AJ23" s="1">
        <v>29</v>
      </c>
      <c r="AK23" s="1">
        <v>35</v>
      </c>
      <c r="AL23" s="1">
        <v>40</v>
      </c>
      <c r="AM23" s="1">
        <v>55</v>
      </c>
      <c r="AN23" s="1">
        <v>51</v>
      </c>
      <c r="AO23" s="1">
        <v>47</v>
      </c>
      <c r="AP23" s="1">
        <v>34</v>
      </c>
      <c r="AQ23" s="1">
        <v>24</v>
      </c>
      <c r="AR23" s="1">
        <v>24</v>
      </c>
      <c r="AS23" s="1">
        <v>20</v>
      </c>
      <c r="AT23" s="1">
        <v>16</v>
      </c>
      <c r="AU23" s="1">
        <v>15</v>
      </c>
      <c r="AV23" s="1">
        <v>15</v>
      </c>
      <c r="AW23" s="1">
        <v>21</v>
      </c>
      <c r="AX23" s="1">
        <v>22</v>
      </c>
      <c r="AY23" s="1">
        <v>33</v>
      </c>
      <c r="AZ23" s="1">
        <v>35</v>
      </c>
      <c r="BA23" s="1">
        <v>60</v>
      </c>
      <c r="BB23" s="1">
        <v>66</v>
      </c>
      <c r="BC23" s="1">
        <v>70</v>
      </c>
      <c r="BD23" s="1">
        <v>69</v>
      </c>
      <c r="BE23" s="1">
        <v>122</v>
      </c>
      <c r="BF23" s="1">
        <v>137</v>
      </c>
      <c r="BG23" s="1">
        <v>112</v>
      </c>
      <c r="BH23" s="1">
        <v>108</v>
      </c>
      <c r="BI23" s="1">
        <v>138</v>
      </c>
      <c r="BJ23" s="6"/>
    </row>
    <row r="24" spans="1:62" ht="13.5" customHeight="1" x14ac:dyDescent="0.2">
      <c r="A24" s="5"/>
      <c r="C24" s="1" t="s">
        <v>9</v>
      </c>
      <c r="AZ24" s="1">
        <v>0</v>
      </c>
      <c r="BA24" s="1">
        <v>8</v>
      </c>
      <c r="BB24" s="1">
        <v>10</v>
      </c>
      <c r="BC24" s="1">
        <v>7</v>
      </c>
      <c r="BD24" s="1">
        <v>17</v>
      </c>
      <c r="BE24" s="1">
        <v>28</v>
      </c>
      <c r="BF24" s="1">
        <v>39</v>
      </c>
      <c r="BG24" s="1">
        <v>57</v>
      </c>
      <c r="BH24" s="1">
        <v>84</v>
      </c>
      <c r="BI24" s="1">
        <v>58</v>
      </c>
      <c r="BJ24" s="6"/>
    </row>
    <row r="25" spans="1:62" ht="13.5" customHeight="1" x14ac:dyDescent="0.2">
      <c r="A25" s="5"/>
      <c r="C25" s="1" t="s">
        <v>5</v>
      </c>
      <c r="AJ25" s="1">
        <v>1</v>
      </c>
      <c r="AK25" s="1">
        <v>8</v>
      </c>
      <c r="AL25" s="1">
        <v>22</v>
      </c>
      <c r="AM25" s="1">
        <v>27</v>
      </c>
      <c r="AN25" s="1">
        <v>37</v>
      </c>
      <c r="AO25" s="1">
        <v>20</v>
      </c>
      <c r="AP25" s="1">
        <v>28</v>
      </c>
      <c r="AQ25" s="1">
        <v>25</v>
      </c>
      <c r="AR25" s="1">
        <v>17</v>
      </c>
      <c r="AS25" s="1">
        <v>25</v>
      </c>
      <c r="AT25" s="1">
        <v>18</v>
      </c>
      <c r="AU25" s="1">
        <v>11</v>
      </c>
      <c r="AV25" s="1">
        <v>13</v>
      </c>
      <c r="AW25" s="1">
        <v>10</v>
      </c>
      <c r="AX25" s="1">
        <v>10</v>
      </c>
      <c r="AY25" s="1">
        <v>14</v>
      </c>
      <c r="AZ25" s="1">
        <v>7</v>
      </c>
      <c r="BA25" s="1">
        <v>28</v>
      </c>
      <c r="BB25" s="1">
        <v>28</v>
      </c>
      <c r="BC25" s="1">
        <v>16</v>
      </c>
      <c r="BD25" s="1">
        <v>23</v>
      </c>
      <c r="BE25" s="1">
        <v>51</v>
      </c>
      <c r="BF25" s="1">
        <v>44</v>
      </c>
      <c r="BG25" s="1">
        <v>82</v>
      </c>
      <c r="BH25" s="1">
        <v>104</v>
      </c>
      <c r="BI25" s="1">
        <v>75</v>
      </c>
      <c r="BJ25" s="6"/>
    </row>
    <row r="26" spans="1:62" ht="13.5" customHeight="1" x14ac:dyDescent="0.2">
      <c r="A26" s="5"/>
      <c r="W26" s="9">
        <f t="shared" ref="W26:AA26" si="14">W23</f>
        <v>35</v>
      </c>
      <c r="X26" s="9">
        <f t="shared" si="14"/>
        <v>40</v>
      </c>
      <c r="Y26" s="9">
        <f t="shared" si="14"/>
        <v>28</v>
      </c>
      <c r="Z26" s="9">
        <f t="shared" si="14"/>
        <v>37</v>
      </c>
      <c r="AA26" s="9">
        <f t="shared" si="14"/>
        <v>34</v>
      </c>
      <c r="AB26" s="9">
        <f t="shared" ref="AB26:AD26" si="15">AB23</f>
        <v>19</v>
      </c>
      <c r="AC26" s="9">
        <f t="shared" si="15"/>
        <v>23</v>
      </c>
      <c r="AD26" s="9">
        <f t="shared" si="15"/>
        <v>30</v>
      </c>
      <c r="AE26" s="9">
        <f t="shared" ref="AE26:AG26" si="16">AE23</f>
        <v>20</v>
      </c>
      <c r="AF26" s="9">
        <f t="shared" si="16"/>
        <v>27</v>
      </c>
      <c r="AG26" s="9">
        <f t="shared" si="16"/>
        <v>24</v>
      </c>
      <c r="AH26" s="9">
        <f>AH23</f>
        <v>24</v>
      </c>
      <c r="AI26" s="9">
        <f>AI23</f>
        <v>19</v>
      </c>
      <c r="AJ26" s="9">
        <f t="shared" ref="AJ26" si="17">SUM(AJ23:AJ25)</f>
        <v>30</v>
      </c>
      <c r="AK26" s="9">
        <f t="shared" ref="AK26:AV26" si="18">SUM(AK23:AK25)</f>
        <v>43</v>
      </c>
      <c r="AL26" s="9">
        <f t="shared" si="18"/>
        <v>62</v>
      </c>
      <c r="AM26" s="9">
        <f t="shared" si="18"/>
        <v>82</v>
      </c>
      <c r="AN26" s="9">
        <f t="shared" si="18"/>
        <v>88</v>
      </c>
      <c r="AO26" s="9">
        <f t="shared" si="18"/>
        <v>67</v>
      </c>
      <c r="AP26" s="9">
        <f t="shared" si="18"/>
        <v>62</v>
      </c>
      <c r="AQ26" s="9">
        <f t="shared" si="18"/>
        <v>49</v>
      </c>
      <c r="AR26" s="9">
        <f t="shared" si="18"/>
        <v>41</v>
      </c>
      <c r="AS26" s="9">
        <f t="shared" si="18"/>
        <v>45</v>
      </c>
      <c r="AT26" s="9">
        <f t="shared" si="18"/>
        <v>34</v>
      </c>
      <c r="AU26" s="9">
        <f t="shared" si="18"/>
        <v>26</v>
      </c>
      <c r="AV26" s="9">
        <f t="shared" si="18"/>
        <v>28</v>
      </c>
      <c r="AW26" s="9">
        <f>SUM(AW23:AW25)</f>
        <v>31</v>
      </c>
      <c r="AX26" s="9">
        <f>SUM(AX23:AX25)</f>
        <v>32</v>
      </c>
      <c r="AY26" s="9">
        <f>SUM(AY23:AY25)</f>
        <v>47</v>
      </c>
      <c r="AZ26" s="9">
        <f t="shared" ref="AZ26:BE26" si="19">SUM(AZ22:AZ25)</f>
        <v>42</v>
      </c>
      <c r="BA26" s="9">
        <f t="shared" si="19"/>
        <v>98</v>
      </c>
      <c r="BB26" s="9">
        <f t="shared" si="19"/>
        <v>112</v>
      </c>
      <c r="BC26" s="9">
        <f t="shared" si="19"/>
        <v>101</v>
      </c>
      <c r="BD26" s="9">
        <f t="shared" si="19"/>
        <v>118</v>
      </c>
      <c r="BE26" s="9">
        <f t="shared" si="19"/>
        <v>222</v>
      </c>
      <c r="BF26" s="9">
        <f t="shared" ref="BF26:BG26" si="20">SUM(BF22:BF25)</f>
        <v>242</v>
      </c>
      <c r="BG26" s="9">
        <f t="shared" si="20"/>
        <v>280</v>
      </c>
      <c r="BH26" s="9">
        <f t="shared" ref="BH26:BI26" si="21">SUM(BH22:BH25)</f>
        <v>318</v>
      </c>
      <c r="BI26" s="9">
        <f t="shared" si="21"/>
        <v>296</v>
      </c>
      <c r="BJ26" s="6"/>
    </row>
    <row r="27" spans="1:62" ht="13.5" customHeight="1" x14ac:dyDescent="0.2">
      <c r="A27" s="5"/>
      <c r="B27" s="8" t="s">
        <v>70</v>
      </c>
      <c r="BJ27" s="6"/>
    </row>
    <row r="28" spans="1:62" ht="13.5" customHeight="1" x14ac:dyDescent="0.2">
      <c r="A28" s="5"/>
      <c r="C28" s="1" t="s">
        <v>0</v>
      </c>
      <c r="W28" s="1">
        <v>149</v>
      </c>
      <c r="X28" s="1">
        <v>205</v>
      </c>
      <c r="Y28" s="1">
        <v>232</v>
      </c>
      <c r="Z28" s="1">
        <v>232</v>
      </c>
      <c r="AA28" s="1">
        <v>299</v>
      </c>
      <c r="AB28" s="1">
        <v>303</v>
      </c>
      <c r="AC28" s="1">
        <v>336</v>
      </c>
      <c r="AD28" s="1">
        <v>355</v>
      </c>
      <c r="AE28" s="1">
        <v>349</v>
      </c>
      <c r="AF28" s="1">
        <v>310</v>
      </c>
      <c r="AG28" s="1">
        <v>354</v>
      </c>
      <c r="AH28" s="1">
        <v>343</v>
      </c>
      <c r="AI28" s="1">
        <v>312</v>
      </c>
      <c r="AJ28" s="1">
        <v>303</v>
      </c>
      <c r="AK28" s="1">
        <v>332</v>
      </c>
      <c r="AL28" s="1">
        <v>309</v>
      </c>
      <c r="AM28" s="1">
        <v>281</v>
      </c>
      <c r="AN28" s="1">
        <v>292</v>
      </c>
      <c r="AO28" s="1">
        <v>285</v>
      </c>
      <c r="AP28" s="1">
        <v>256</v>
      </c>
      <c r="AQ28" s="1">
        <v>266</v>
      </c>
      <c r="AR28" s="1">
        <v>239</v>
      </c>
      <c r="AS28" s="1">
        <v>281</v>
      </c>
      <c r="AT28" s="1">
        <v>230</v>
      </c>
      <c r="AU28" s="1">
        <v>260</v>
      </c>
      <c r="AV28" s="1">
        <v>223</v>
      </c>
      <c r="AW28" s="1">
        <v>235</v>
      </c>
      <c r="AX28" s="1">
        <v>216</v>
      </c>
      <c r="AY28" s="1">
        <v>200</v>
      </c>
      <c r="AZ28" s="1">
        <v>189</v>
      </c>
      <c r="BA28" s="1">
        <v>216</v>
      </c>
      <c r="BB28" s="1">
        <v>145</v>
      </c>
      <c r="BC28" s="1">
        <v>145</v>
      </c>
      <c r="BD28" s="1">
        <v>149</v>
      </c>
      <c r="BE28" s="1">
        <v>170</v>
      </c>
      <c r="BF28" s="1">
        <v>163</v>
      </c>
      <c r="BG28" s="1">
        <v>148</v>
      </c>
      <c r="BH28" s="1">
        <v>122</v>
      </c>
      <c r="BI28" s="1">
        <v>125</v>
      </c>
      <c r="BJ28" s="6"/>
    </row>
    <row r="29" spans="1:62" ht="13.5" customHeight="1" x14ac:dyDescent="0.2">
      <c r="A29" s="5"/>
      <c r="C29" s="1" t="s">
        <v>9</v>
      </c>
      <c r="AN29" s="1">
        <v>5</v>
      </c>
      <c r="AO29" s="1">
        <v>6</v>
      </c>
      <c r="AP29" s="1">
        <v>9</v>
      </c>
      <c r="AQ29" s="1">
        <v>1</v>
      </c>
      <c r="AR29" s="1">
        <v>1</v>
      </c>
      <c r="AS29" s="1">
        <v>3</v>
      </c>
      <c r="AT29" s="1">
        <v>5</v>
      </c>
      <c r="AU29" s="1">
        <v>9</v>
      </c>
      <c r="AV29" s="1">
        <v>21</v>
      </c>
      <c r="AW29" s="1">
        <v>21</v>
      </c>
      <c r="AX29" s="1">
        <v>25</v>
      </c>
      <c r="AY29" s="1">
        <v>23</v>
      </c>
      <c r="AZ29" s="1">
        <v>36</v>
      </c>
      <c r="BA29" s="1">
        <v>38</v>
      </c>
      <c r="BB29" s="1">
        <v>33</v>
      </c>
      <c r="BC29" s="1">
        <v>36</v>
      </c>
      <c r="BD29" s="1">
        <v>22</v>
      </c>
      <c r="BE29" s="1">
        <v>33</v>
      </c>
      <c r="BF29" s="1">
        <v>24</v>
      </c>
      <c r="BG29" s="1">
        <v>56</v>
      </c>
      <c r="BH29" s="1">
        <v>54</v>
      </c>
      <c r="BI29" s="1">
        <v>106</v>
      </c>
      <c r="BJ29" s="6"/>
    </row>
    <row r="30" spans="1:62" ht="13.5" customHeight="1" x14ac:dyDescent="0.2">
      <c r="A30" s="5"/>
      <c r="C30" s="1" t="s">
        <v>5</v>
      </c>
      <c r="W30" s="1">
        <v>206</v>
      </c>
      <c r="X30" s="1">
        <v>201</v>
      </c>
      <c r="Y30" s="1">
        <v>264</v>
      </c>
      <c r="Z30" s="1">
        <v>225</v>
      </c>
      <c r="AA30" s="1">
        <v>271</v>
      </c>
      <c r="AB30" s="1">
        <v>290</v>
      </c>
      <c r="AC30" s="1">
        <v>258</v>
      </c>
      <c r="AD30" s="1">
        <v>324</v>
      </c>
      <c r="AE30" s="1">
        <v>292</v>
      </c>
      <c r="AF30" s="1">
        <v>337</v>
      </c>
      <c r="AG30" s="1">
        <v>350</v>
      </c>
      <c r="AH30" s="1">
        <v>304</v>
      </c>
      <c r="AI30" s="1">
        <v>293</v>
      </c>
      <c r="AJ30" s="1">
        <v>238</v>
      </c>
      <c r="AK30" s="1">
        <v>253</v>
      </c>
      <c r="AL30" s="1">
        <v>236</v>
      </c>
      <c r="AM30" s="1">
        <v>253</v>
      </c>
      <c r="AN30" s="1">
        <v>272</v>
      </c>
      <c r="AO30" s="1">
        <v>340</v>
      </c>
      <c r="AP30" s="1">
        <v>307</v>
      </c>
      <c r="AQ30" s="1">
        <v>262</v>
      </c>
      <c r="AR30" s="1">
        <v>265</v>
      </c>
      <c r="AS30" s="1">
        <v>268</v>
      </c>
      <c r="AT30" s="1">
        <v>296</v>
      </c>
      <c r="AU30" s="1">
        <v>351</v>
      </c>
      <c r="AV30" s="1">
        <v>312</v>
      </c>
      <c r="AW30" s="1">
        <v>336</v>
      </c>
      <c r="AX30" s="1">
        <v>358</v>
      </c>
      <c r="AY30" s="1">
        <v>299</v>
      </c>
      <c r="AZ30" s="1">
        <v>315</v>
      </c>
      <c r="BA30" s="1">
        <v>273</v>
      </c>
      <c r="BB30" s="1">
        <v>262</v>
      </c>
      <c r="BC30" s="1">
        <v>276</v>
      </c>
      <c r="BD30" s="1">
        <v>268</v>
      </c>
      <c r="BE30" s="1">
        <v>285</v>
      </c>
      <c r="BF30" s="1">
        <v>254</v>
      </c>
      <c r="BG30" s="1">
        <v>224</v>
      </c>
      <c r="BH30" s="1">
        <v>196</v>
      </c>
      <c r="BI30" s="1">
        <v>241</v>
      </c>
      <c r="BJ30" s="6"/>
    </row>
    <row r="31" spans="1:62" ht="13.5" customHeight="1" x14ac:dyDescent="0.2">
      <c r="A31" s="5"/>
      <c r="C31" s="1" t="s">
        <v>11</v>
      </c>
      <c r="AO31" s="1">
        <v>3</v>
      </c>
      <c r="AP31" s="1">
        <v>27</v>
      </c>
      <c r="AQ31" s="1">
        <v>29</v>
      </c>
      <c r="AR31" s="1">
        <v>22</v>
      </c>
      <c r="AS31" s="1">
        <v>25</v>
      </c>
      <c r="AT31" s="1">
        <v>22</v>
      </c>
      <c r="AU31" s="1">
        <v>16</v>
      </c>
      <c r="AV31" s="1">
        <v>13</v>
      </c>
      <c r="AW31" s="1">
        <v>20</v>
      </c>
      <c r="AX31" s="1">
        <v>4</v>
      </c>
      <c r="AY31" s="1">
        <v>7</v>
      </c>
      <c r="AZ31" s="1">
        <v>8</v>
      </c>
      <c r="BA31" s="1">
        <v>4</v>
      </c>
      <c r="BB31" s="1">
        <v>2</v>
      </c>
      <c r="BC31" s="1">
        <v>11</v>
      </c>
      <c r="BD31" s="1">
        <v>9</v>
      </c>
      <c r="BE31" s="1">
        <v>16</v>
      </c>
      <c r="BF31" s="1">
        <v>19</v>
      </c>
      <c r="BG31" s="1">
        <v>13</v>
      </c>
      <c r="BH31" s="1">
        <v>12</v>
      </c>
      <c r="BI31" s="1">
        <v>16</v>
      </c>
      <c r="BJ31" s="6"/>
    </row>
    <row r="32" spans="1:62" ht="13.5" customHeight="1" x14ac:dyDescent="0.2">
      <c r="A32" s="5"/>
      <c r="C32" s="1" t="s">
        <v>7</v>
      </c>
      <c r="W32" s="1">
        <v>5</v>
      </c>
      <c r="X32" s="1">
        <v>6</v>
      </c>
      <c r="Y32" s="1">
        <v>8</v>
      </c>
      <c r="Z32" s="1">
        <v>9</v>
      </c>
      <c r="AA32" s="1">
        <v>14</v>
      </c>
      <c r="AB32" s="1">
        <v>7</v>
      </c>
      <c r="AC32" s="1">
        <v>5</v>
      </c>
      <c r="AD32" s="1">
        <v>8</v>
      </c>
      <c r="AE32" s="1">
        <v>6</v>
      </c>
      <c r="AF32" s="1">
        <v>10</v>
      </c>
      <c r="AG32" s="1">
        <v>7</v>
      </c>
      <c r="AH32" s="1">
        <v>9</v>
      </c>
      <c r="AI32" s="1">
        <v>6</v>
      </c>
      <c r="AJ32" s="1">
        <v>6</v>
      </c>
      <c r="AK32" s="1">
        <v>8</v>
      </c>
      <c r="AL32" s="1">
        <v>13</v>
      </c>
      <c r="AM32" s="1">
        <v>20</v>
      </c>
      <c r="AN32" s="1">
        <v>15</v>
      </c>
      <c r="AO32" s="1">
        <v>21</v>
      </c>
      <c r="AP32" s="1">
        <v>24</v>
      </c>
      <c r="AQ32" s="1">
        <v>18</v>
      </c>
      <c r="AR32" s="1">
        <v>27</v>
      </c>
      <c r="AS32" s="1">
        <v>27</v>
      </c>
      <c r="AT32" s="1">
        <v>24</v>
      </c>
      <c r="AU32" s="1">
        <v>21</v>
      </c>
      <c r="AV32" s="1">
        <v>33</v>
      </c>
      <c r="AW32" s="1">
        <v>24</v>
      </c>
      <c r="AX32" s="1">
        <v>21</v>
      </c>
      <c r="AY32" s="1">
        <v>34</v>
      </c>
      <c r="AZ32" s="1">
        <v>38</v>
      </c>
      <c r="BA32" s="1">
        <v>62</v>
      </c>
      <c r="BB32" s="1">
        <v>42</v>
      </c>
      <c r="BC32" s="1">
        <v>37</v>
      </c>
      <c r="BD32" s="1">
        <v>61</v>
      </c>
      <c r="BE32" s="1">
        <v>45</v>
      </c>
      <c r="BF32" s="1">
        <v>54</v>
      </c>
      <c r="BG32" s="1">
        <v>52</v>
      </c>
      <c r="BH32" s="1">
        <v>100</v>
      </c>
      <c r="BI32" s="1">
        <v>19</v>
      </c>
      <c r="BJ32" s="6"/>
    </row>
    <row r="33" spans="1:62" ht="13.5" customHeight="1" x14ac:dyDescent="0.2">
      <c r="A33" s="5"/>
      <c r="W33" s="9">
        <f t="shared" ref="W33:AA33" si="22">SUM(W28:W32)</f>
        <v>360</v>
      </c>
      <c r="X33" s="9">
        <f t="shared" si="22"/>
        <v>412</v>
      </c>
      <c r="Y33" s="9">
        <f t="shared" si="22"/>
        <v>504</v>
      </c>
      <c r="Z33" s="9">
        <f t="shared" si="22"/>
        <v>466</v>
      </c>
      <c r="AA33" s="9">
        <f t="shared" si="22"/>
        <v>584</v>
      </c>
      <c r="AB33" s="9">
        <f t="shared" ref="AB33:AD33" si="23">SUM(AB28:AB32)</f>
        <v>600</v>
      </c>
      <c r="AC33" s="9">
        <f t="shared" si="23"/>
        <v>599</v>
      </c>
      <c r="AD33" s="9">
        <f t="shared" si="23"/>
        <v>687</v>
      </c>
      <c r="AE33" s="9">
        <f t="shared" ref="AE33:AG33" si="24">SUM(AE28:AE32)</f>
        <v>647</v>
      </c>
      <c r="AF33" s="9">
        <f t="shared" si="24"/>
        <v>657</v>
      </c>
      <c r="AG33" s="9">
        <f t="shared" si="24"/>
        <v>711</v>
      </c>
      <c r="AH33" s="9">
        <f t="shared" ref="AH33:AJ33" si="25">SUM(AH28:AH32)</f>
        <v>656</v>
      </c>
      <c r="AI33" s="9">
        <f t="shared" si="25"/>
        <v>611</v>
      </c>
      <c r="AJ33" s="9">
        <f t="shared" si="25"/>
        <v>547</v>
      </c>
      <c r="AK33" s="9">
        <f t="shared" ref="AK33:AV33" si="26">SUM(AK28:AK32)</f>
        <v>593</v>
      </c>
      <c r="AL33" s="9">
        <f t="shared" si="26"/>
        <v>558</v>
      </c>
      <c r="AM33" s="9">
        <f t="shared" si="26"/>
        <v>554</v>
      </c>
      <c r="AN33" s="9">
        <f t="shared" si="26"/>
        <v>584</v>
      </c>
      <c r="AO33" s="9">
        <f t="shared" si="26"/>
        <v>655</v>
      </c>
      <c r="AP33" s="9">
        <f t="shared" si="26"/>
        <v>623</v>
      </c>
      <c r="AQ33" s="9">
        <f t="shared" si="26"/>
        <v>576</v>
      </c>
      <c r="AR33" s="9">
        <f t="shared" si="26"/>
        <v>554</v>
      </c>
      <c r="AS33" s="9">
        <f t="shared" si="26"/>
        <v>604</v>
      </c>
      <c r="AT33" s="9">
        <f t="shared" si="26"/>
        <v>577</v>
      </c>
      <c r="AU33" s="9">
        <f t="shared" si="26"/>
        <v>657</v>
      </c>
      <c r="AV33" s="9">
        <f t="shared" si="26"/>
        <v>602</v>
      </c>
      <c r="AW33" s="9">
        <f t="shared" ref="AW33:BB33" si="27">SUM(AW28:AW32)</f>
        <v>636</v>
      </c>
      <c r="AX33" s="9">
        <f t="shared" si="27"/>
        <v>624</v>
      </c>
      <c r="AY33" s="9">
        <f t="shared" si="27"/>
        <v>563</v>
      </c>
      <c r="AZ33" s="9">
        <f t="shared" si="27"/>
        <v>586</v>
      </c>
      <c r="BA33" s="9">
        <f t="shared" si="27"/>
        <v>593</v>
      </c>
      <c r="BB33" s="9">
        <f t="shared" si="27"/>
        <v>484</v>
      </c>
      <c r="BC33" s="9">
        <f t="shared" ref="BC33:BD33" si="28">SUM(BC28:BC32)</f>
        <v>505</v>
      </c>
      <c r="BD33" s="9">
        <f t="shared" si="28"/>
        <v>509</v>
      </c>
      <c r="BE33" s="9">
        <f t="shared" ref="BE33:BF33" si="29">SUM(BE28:BE32)</f>
        <v>549</v>
      </c>
      <c r="BF33" s="9">
        <f t="shared" si="29"/>
        <v>514</v>
      </c>
      <c r="BG33" s="9">
        <f t="shared" ref="BG33" si="30">SUM(BG28:BG32)</f>
        <v>493</v>
      </c>
      <c r="BH33" s="9">
        <f t="shared" ref="BH33:BI33" si="31">SUM(BH28:BH32)</f>
        <v>484</v>
      </c>
      <c r="BI33" s="9">
        <f t="shared" si="31"/>
        <v>507</v>
      </c>
      <c r="BJ33" s="6"/>
    </row>
    <row r="34" spans="1:62" ht="13.5" customHeight="1" x14ac:dyDescent="0.2">
      <c r="A34" s="5"/>
      <c r="B34" s="8" t="s">
        <v>71</v>
      </c>
      <c r="BJ34" s="6"/>
    </row>
    <row r="35" spans="1:62" ht="13.5" customHeight="1" x14ac:dyDescent="0.2">
      <c r="A35" s="5"/>
      <c r="C35" s="1" t="s">
        <v>0</v>
      </c>
      <c r="AE35" s="1">
        <v>1</v>
      </c>
      <c r="AF35" s="1">
        <v>2</v>
      </c>
      <c r="AG35" s="1">
        <v>6</v>
      </c>
      <c r="AH35" s="1">
        <v>14</v>
      </c>
      <c r="AI35" s="1">
        <v>17</v>
      </c>
      <c r="AJ35" s="1">
        <v>17</v>
      </c>
      <c r="AK35" s="1">
        <v>33</v>
      </c>
      <c r="AL35" s="1">
        <v>29</v>
      </c>
      <c r="AM35" s="1">
        <v>26</v>
      </c>
      <c r="AN35" s="1">
        <v>42</v>
      </c>
      <c r="AO35" s="1">
        <v>42</v>
      </c>
      <c r="AP35" s="1">
        <v>33</v>
      </c>
      <c r="AQ35" s="1">
        <v>48</v>
      </c>
      <c r="AR35" s="1">
        <v>46</v>
      </c>
      <c r="AS35" s="1">
        <v>52</v>
      </c>
      <c r="AT35" s="1">
        <v>56</v>
      </c>
      <c r="AU35" s="1">
        <v>58</v>
      </c>
      <c r="AV35" s="1">
        <v>58</v>
      </c>
      <c r="AW35" s="1">
        <v>58</v>
      </c>
      <c r="AX35" s="1">
        <v>51</v>
      </c>
      <c r="AY35" s="1">
        <v>88</v>
      </c>
      <c r="AZ35" s="1">
        <v>97</v>
      </c>
      <c r="BA35" s="1">
        <v>83</v>
      </c>
      <c r="BB35" s="1">
        <v>59</v>
      </c>
      <c r="BC35" s="1">
        <v>54</v>
      </c>
      <c r="BD35" s="1">
        <v>75</v>
      </c>
      <c r="BE35" s="1">
        <v>71</v>
      </c>
      <c r="BF35" s="1">
        <v>80</v>
      </c>
      <c r="BG35" s="1">
        <v>61</v>
      </c>
      <c r="BH35" s="1">
        <v>49</v>
      </c>
      <c r="BI35" s="1">
        <v>66</v>
      </c>
      <c r="BJ35" s="6"/>
    </row>
    <row r="36" spans="1:62" ht="13.5" customHeight="1" x14ac:dyDescent="0.2">
      <c r="A36" s="5"/>
      <c r="B36" s="8" t="s">
        <v>93</v>
      </c>
      <c r="BJ36" s="6"/>
    </row>
    <row r="37" spans="1:62" ht="13.5" customHeight="1" x14ac:dyDescent="0.2">
      <c r="A37" s="5"/>
      <c r="C37" s="1" t="s">
        <v>10</v>
      </c>
      <c r="BA37" s="1">
        <v>0</v>
      </c>
      <c r="BB37" s="1">
        <v>0</v>
      </c>
      <c r="BC37" s="1">
        <v>0</v>
      </c>
      <c r="BD37" s="1">
        <v>0</v>
      </c>
      <c r="BE37" s="1">
        <v>1</v>
      </c>
      <c r="BF37" s="1">
        <v>1</v>
      </c>
      <c r="BG37" s="1">
        <v>2</v>
      </c>
      <c r="BH37" s="1">
        <v>0</v>
      </c>
      <c r="BI37" s="1">
        <v>1</v>
      </c>
      <c r="BJ37" s="6"/>
    </row>
    <row r="38" spans="1:62" ht="13.5" customHeight="1" x14ac:dyDescent="0.2">
      <c r="A38" s="5"/>
      <c r="C38" s="1" t="s">
        <v>9</v>
      </c>
      <c r="BH38" s="1">
        <v>1</v>
      </c>
      <c r="BI38" s="1">
        <v>0</v>
      </c>
      <c r="BJ38" s="6"/>
    </row>
    <row r="39" spans="1:62" ht="13.5" customHeight="1" x14ac:dyDescent="0.2">
      <c r="A39" s="5"/>
      <c r="BA39" s="9">
        <f t="shared" ref="BA39:BF39" si="32">BA37</f>
        <v>0</v>
      </c>
      <c r="BB39" s="9">
        <f t="shared" si="32"/>
        <v>0</v>
      </c>
      <c r="BC39" s="9">
        <f t="shared" si="32"/>
        <v>0</v>
      </c>
      <c r="BD39" s="9">
        <f t="shared" si="32"/>
        <v>0</v>
      </c>
      <c r="BE39" s="9">
        <f t="shared" si="32"/>
        <v>1</v>
      </c>
      <c r="BF39" s="9">
        <f t="shared" si="32"/>
        <v>1</v>
      </c>
      <c r="BG39" s="9">
        <f>BG37</f>
        <v>2</v>
      </c>
      <c r="BH39" s="9">
        <f>BH38</f>
        <v>1</v>
      </c>
      <c r="BI39" s="9">
        <f>BI38</f>
        <v>0</v>
      </c>
      <c r="BJ39" s="6"/>
    </row>
    <row r="40" spans="1:62" ht="13.5" customHeight="1" x14ac:dyDescent="0.2">
      <c r="A40" s="5"/>
      <c r="B40" s="8" t="s">
        <v>92</v>
      </c>
      <c r="BJ40" s="6"/>
    </row>
    <row r="41" spans="1:62" ht="13.5" customHeight="1" x14ac:dyDescent="0.2">
      <c r="A41" s="5"/>
      <c r="C41" s="1" t="s">
        <v>0</v>
      </c>
      <c r="W41" s="1">
        <v>7</v>
      </c>
      <c r="X41" s="1">
        <v>15</v>
      </c>
      <c r="Y41" s="1">
        <v>16</v>
      </c>
      <c r="Z41" s="1">
        <v>23</v>
      </c>
      <c r="AA41" s="1">
        <v>13</v>
      </c>
      <c r="AB41" s="1">
        <v>13</v>
      </c>
      <c r="AC41" s="1">
        <v>11</v>
      </c>
      <c r="AD41" s="1">
        <v>26</v>
      </c>
      <c r="AE41" s="1">
        <v>21</v>
      </c>
      <c r="AF41" s="1">
        <v>9</v>
      </c>
      <c r="AG41" s="1">
        <v>22</v>
      </c>
      <c r="AH41" s="1">
        <v>14</v>
      </c>
      <c r="AI41" s="1">
        <v>16</v>
      </c>
      <c r="AJ41" s="1">
        <v>16</v>
      </c>
      <c r="AK41" s="1">
        <v>18</v>
      </c>
      <c r="AL41" s="1">
        <v>15</v>
      </c>
      <c r="AM41" s="1">
        <v>25</v>
      </c>
      <c r="AN41" s="1">
        <v>21</v>
      </c>
      <c r="AO41" s="1">
        <v>24</v>
      </c>
      <c r="AP41" s="1">
        <v>13</v>
      </c>
      <c r="AQ41" s="1">
        <v>22</v>
      </c>
      <c r="AR41" s="1">
        <v>17</v>
      </c>
      <c r="AS41" s="1">
        <v>14</v>
      </c>
      <c r="AT41" s="1">
        <v>16</v>
      </c>
      <c r="AU41" s="1">
        <v>26</v>
      </c>
      <c r="AV41" s="1">
        <v>17</v>
      </c>
      <c r="AW41" s="1">
        <v>21</v>
      </c>
      <c r="AX41" s="1">
        <v>20</v>
      </c>
      <c r="AY41" s="1">
        <v>32</v>
      </c>
      <c r="AZ41" s="1">
        <v>17</v>
      </c>
      <c r="BA41" s="1">
        <v>14</v>
      </c>
      <c r="BB41" s="1">
        <v>24</v>
      </c>
      <c r="BC41" s="1">
        <v>17</v>
      </c>
      <c r="BD41" s="1">
        <v>17</v>
      </c>
      <c r="BE41" s="1">
        <v>21</v>
      </c>
      <c r="BF41" s="1">
        <v>8</v>
      </c>
      <c r="BG41" s="1">
        <v>12</v>
      </c>
      <c r="BH41" s="1">
        <v>6</v>
      </c>
      <c r="BI41" s="1">
        <v>13</v>
      </c>
      <c r="BJ41" s="6"/>
    </row>
    <row r="42" spans="1:62" ht="13.5" customHeight="1" x14ac:dyDescent="0.2">
      <c r="A42" s="5"/>
      <c r="B42" s="8" t="s">
        <v>88</v>
      </c>
      <c r="BJ42" s="6"/>
    </row>
    <row r="43" spans="1:62" ht="13.5" customHeight="1" x14ac:dyDescent="0.2">
      <c r="A43" s="5"/>
      <c r="B43" s="8"/>
      <c r="C43" s="1" t="s">
        <v>10</v>
      </c>
      <c r="BB43" s="1">
        <v>1</v>
      </c>
      <c r="BC43" s="1">
        <v>1</v>
      </c>
      <c r="BD43" s="1">
        <v>0</v>
      </c>
      <c r="BE43" s="1">
        <v>23</v>
      </c>
      <c r="BF43" s="1">
        <v>21</v>
      </c>
      <c r="BG43" s="1">
        <v>19</v>
      </c>
      <c r="BH43" s="1">
        <v>12</v>
      </c>
      <c r="BI43" s="1">
        <v>16</v>
      </c>
      <c r="BJ43" s="6"/>
    </row>
    <row r="44" spans="1:62" ht="13.5" customHeight="1" x14ac:dyDescent="0.2">
      <c r="A44" s="5"/>
      <c r="C44" s="1" t="s">
        <v>0</v>
      </c>
      <c r="W44" s="1">
        <v>74</v>
      </c>
      <c r="X44" s="1">
        <v>103</v>
      </c>
      <c r="Y44" s="1">
        <v>102</v>
      </c>
      <c r="Z44" s="1">
        <v>104</v>
      </c>
      <c r="AA44" s="1">
        <v>128</v>
      </c>
      <c r="AB44" s="1">
        <v>34</v>
      </c>
      <c r="AC44" s="1">
        <v>49</v>
      </c>
      <c r="AD44" s="1">
        <v>41</v>
      </c>
      <c r="AE44" s="1">
        <v>38</v>
      </c>
      <c r="AF44" s="1">
        <v>34</v>
      </c>
      <c r="AG44" s="1">
        <v>40</v>
      </c>
      <c r="AH44" s="1">
        <v>52</v>
      </c>
      <c r="AI44" s="1">
        <v>52</v>
      </c>
      <c r="AJ44" s="1">
        <v>32</v>
      </c>
      <c r="AK44" s="1">
        <v>45</v>
      </c>
      <c r="AL44" s="1">
        <v>54</v>
      </c>
      <c r="AM44" s="1">
        <v>51</v>
      </c>
      <c r="AN44" s="1">
        <v>47</v>
      </c>
      <c r="AO44" s="1">
        <v>45</v>
      </c>
      <c r="AP44" s="1">
        <v>47</v>
      </c>
      <c r="AQ44" s="1">
        <v>49</v>
      </c>
      <c r="AR44" s="1">
        <v>60</v>
      </c>
      <c r="AS44" s="1">
        <v>51</v>
      </c>
      <c r="AT44" s="1">
        <v>43</v>
      </c>
      <c r="AU44" s="1">
        <v>39</v>
      </c>
      <c r="AV44" s="1">
        <v>36</v>
      </c>
      <c r="AW44" s="1">
        <v>44</v>
      </c>
      <c r="AX44" s="1">
        <v>44</v>
      </c>
      <c r="AY44" s="1">
        <v>43</v>
      </c>
      <c r="AZ44" s="1">
        <v>42</v>
      </c>
      <c r="BA44" s="1">
        <v>25</v>
      </c>
      <c r="BB44" s="1">
        <v>27</v>
      </c>
      <c r="BC44" s="1">
        <v>36</v>
      </c>
      <c r="BD44" s="1">
        <v>39</v>
      </c>
      <c r="BE44" s="1">
        <v>33</v>
      </c>
      <c r="BF44" s="1">
        <v>28</v>
      </c>
      <c r="BG44" s="1">
        <v>29</v>
      </c>
      <c r="BH44" s="1">
        <v>22</v>
      </c>
      <c r="BI44" s="1">
        <v>27</v>
      </c>
      <c r="BJ44" s="6"/>
    </row>
    <row r="45" spans="1:62" ht="13.5" customHeight="1" x14ac:dyDescent="0.2">
      <c r="A45" s="5"/>
      <c r="C45" s="1" t="s">
        <v>9</v>
      </c>
      <c r="AM45" s="1">
        <v>0</v>
      </c>
      <c r="AN45" s="1">
        <v>1</v>
      </c>
      <c r="AO45" s="1">
        <v>1</v>
      </c>
      <c r="AP45" s="1">
        <v>2</v>
      </c>
      <c r="AQ45" s="1">
        <v>5</v>
      </c>
      <c r="AR45" s="1">
        <v>1</v>
      </c>
      <c r="AS45" s="1">
        <v>4</v>
      </c>
      <c r="AT45" s="1">
        <v>5</v>
      </c>
      <c r="AU45" s="1">
        <v>3</v>
      </c>
      <c r="AV45" s="1">
        <v>9</v>
      </c>
      <c r="AW45" s="1">
        <v>4</v>
      </c>
      <c r="AX45" s="1">
        <v>2</v>
      </c>
      <c r="AY45" s="1">
        <v>4</v>
      </c>
      <c r="AZ45" s="1">
        <v>2</v>
      </c>
      <c r="BA45" s="1">
        <v>4</v>
      </c>
      <c r="BB45" s="1">
        <v>1</v>
      </c>
      <c r="BC45" s="1">
        <v>4</v>
      </c>
      <c r="BD45" s="1">
        <v>3</v>
      </c>
      <c r="BE45" s="1">
        <v>1</v>
      </c>
      <c r="BF45" s="1">
        <v>5</v>
      </c>
      <c r="BG45" s="1">
        <v>4</v>
      </c>
      <c r="BH45" s="1">
        <v>1</v>
      </c>
      <c r="BI45" s="1">
        <v>3</v>
      </c>
      <c r="BJ45" s="6"/>
    </row>
    <row r="46" spans="1:62" ht="13.5" customHeight="1" x14ac:dyDescent="0.2">
      <c r="A46" s="5"/>
      <c r="C46" s="1" t="s">
        <v>5</v>
      </c>
      <c r="W46" s="1">
        <v>4</v>
      </c>
      <c r="X46" s="1">
        <v>10</v>
      </c>
      <c r="Y46" s="1">
        <v>6</v>
      </c>
      <c r="Z46" s="1">
        <v>10</v>
      </c>
      <c r="AA46" s="1">
        <v>7</v>
      </c>
      <c r="AB46" s="1">
        <v>10</v>
      </c>
      <c r="AC46" s="1">
        <v>19</v>
      </c>
      <c r="AD46" s="1">
        <v>12</v>
      </c>
      <c r="AE46" s="1">
        <v>14</v>
      </c>
      <c r="AF46" s="1">
        <v>12</v>
      </c>
      <c r="AG46" s="1">
        <v>7</v>
      </c>
      <c r="AH46" s="1">
        <v>13</v>
      </c>
      <c r="AI46" s="1">
        <v>18</v>
      </c>
      <c r="AJ46" s="1">
        <v>14</v>
      </c>
      <c r="AK46" s="1">
        <v>19</v>
      </c>
      <c r="AL46" s="1">
        <v>17</v>
      </c>
      <c r="AM46" s="1">
        <v>20</v>
      </c>
      <c r="AN46" s="1">
        <v>20</v>
      </c>
      <c r="AO46" s="1">
        <v>23</v>
      </c>
      <c r="AP46" s="1">
        <v>21</v>
      </c>
      <c r="AQ46" s="1">
        <v>24</v>
      </c>
      <c r="AR46" s="1">
        <v>33</v>
      </c>
      <c r="AS46" s="1">
        <v>23</v>
      </c>
      <c r="AT46" s="1">
        <v>40</v>
      </c>
      <c r="AU46" s="1">
        <v>35</v>
      </c>
      <c r="AV46" s="1">
        <v>39</v>
      </c>
      <c r="AW46" s="1">
        <v>29</v>
      </c>
      <c r="AX46" s="1">
        <v>32</v>
      </c>
      <c r="AY46" s="1">
        <v>33</v>
      </c>
      <c r="AZ46" s="1">
        <v>24</v>
      </c>
      <c r="BA46" s="1">
        <v>21</v>
      </c>
      <c r="BB46" s="1">
        <v>29</v>
      </c>
      <c r="BC46" s="1">
        <v>13</v>
      </c>
      <c r="BD46" s="1">
        <v>18</v>
      </c>
      <c r="BE46" s="1">
        <v>19</v>
      </c>
      <c r="BF46" s="1">
        <v>12</v>
      </c>
      <c r="BG46" s="1">
        <v>16</v>
      </c>
      <c r="BH46" s="1">
        <v>18</v>
      </c>
      <c r="BI46" s="1">
        <v>16</v>
      </c>
      <c r="BJ46" s="6"/>
    </row>
    <row r="47" spans="1:62" ht="13.5" customHeight="1" x14ac:dyDescent="0.2">
      <c r="A47" s="5"/>
      <c r="W47" s="9">
        <f t="shared" ref="W47:AA47" si="33">SUM(W44:W46)</f>
        <v>78</v>
      </c>
      <c r="X47" s="9">
        <f t="shared" si="33"/>
        <v>113</v>
      </c>
      <c r="Y47" s="9">
        <f t="shared" si="33"/>
        <v>108</v>
      </c>
      <c r="Z47" s="9">
        <f t="shared" si="33"/>
        <v>114</v>
      </c>
      <c r="AA47" s="9">
        <f t="shared" si="33"/>
        <v>135</v>
      </c>
      <c r="AB47" s="9">
        <f t="shared" ref="AB47:AD47" si="34">SUM(AB44:AB46)</f>
        <v>44</v>
      </c>
      <c r="AC47" s="9">
        <f t="shared" si="34"/>
        <v>68</v>
      </c>
      <c r="AD47" s="9">
        <f t="shared" si="34"/>
        <v>53</v>
      </c>
      <c r="AE47" s="9">
        <f t="shared" ref="AE47:AG47" si="35">SUM(AE44:AE46)</f>
        <v>52</v>
      </c>
      <c r="AF47" s="9">
        <f t="shared" si="35"/>
        <v>46</v>
      </c>
      <c r="AG47" s="9">
        <f t="shared" si="35"/>
        <v>47</v>
      </c>
      <c r="AH47" s="9">
        <f t="shared" ref="AH47:AJ47" si="36">SUM(AH44:AH46)</f>
        <v>65</v>
      </c>
      <c r="AI47" s="9">
        <f t="shared" si="36"/>
        <v>70</v>
      </c>
      <c r="AJ47" s="9">
        <f t="shared" si="36"/>
        <v>46</v>
      </c>
      <c r="AK47" s="9">
        <f t="shared" ref="AK47:AV47" si="37">SUM(AK44:AK46)</f>
        <v>64</v>
      </c>
      <c r="AL47" s="9">
        <f t="shared" si="37"/>
        <v>71</v>
      </c>
      <c r="AM47" s="9">
        <f t="shared" si="37"/>
        <v>71</v>
      </c>
      <c r="AN47" s="9">
        <f t="shared" si="37"/>
        <v>68</v>
      </c>
      <c r="AO47" s="9">
        <f t="shared" si="37"/>
        <v>69</v>
      </c>
      <c r="AP47" s="9">
        <f t="shared" si="37"/>
        <v>70</v>
      </c>
      <c r="AQ47" s="9">
        <f t="shared" si="37"/>
        <v>78</v>
      </c>
      <c r="AR47" s="9">
        <f t="shared" si="37"/>
        <v>94</v>
      </c>
      <c r="AS47" s="9">
        <f t="shared" si="37"/>
        <v>78</v>
      </c>
      <c r="AT47" s="9">
        <f t="shared" si="37"/>
        <v>88</v>
      </c>
      <c r="AU47" s="9">
        <f t="shared" si="37"/>
        <v>77</v>
      </c>
      <c r="AV47" s="9">
        <f t="shared" si="37"/>
        <v>84</v>
      </c>
      <c r="AW47" s="9">
        <f t="shared" ref="AW47:BA47" si="38">SUM(AW44:AW46)</f>
        <v>77</v>
      </c>
      <c r="AX47" s="9">
        <f t="shared" si="38"/>
        <v>78</v>
      </c>
      <c r="AY47" s="9">
        <f t="shared" si="38"/>
        <v>80</v>
      </c>
      <c r="AZ47" s="9">
        <f t="shared" si="38"/>
        <v>68</v>
      </c>
      <c r="BA47" s="9">
        <f t="shared" si="38"/>
        <v>50</v>
      </c>
      <c r="BB47" s="9">
        <f t="shared" ref="BB47:BG47" si="39">SUM(BB43:BB46)</f>
        <v>58</v>
      </c>
      <c r="BC47" s="9">
        <f t="shared" si="39"/>
        <v>54</v>
      </c>
      <c r="BD47" s="9">
        <f t="shared" si="39"/>
        <v>60</v>
      </c>
      <c r="BE47" s="9">
        <f t="shared" si="39"/>
        <v>76</v>
      </c>
      <c r="BF47" s="9">
        <f t="shared" si="39"/>
        <v>66</v>
      </c>
      <c r="BG47" s="9">
        <f t="shared" si="39"/>
        <v>68</v>
      </c>
      <c r="BH47" s="9">
        <f t="shared" ref="BH47:BI47" si="40">SUM(BH43:BH46)</f>
        <v>53</v>
      </c>
      <c r="BI47" s="9">
        <f t="shared" si="40"/>
        <v>62</v>
      </c>
      <c r="BJ47" s="6"/>
    </row>
    <row r="48" spans="1:62" ht="13.5" customHeight="1" x14ac:dyDescent="0.2">
      <c r="A48" s="5"/>
      <c r="B48" s="8" t="s">
        <v>91</v>
      </c>
      <c r="BJ48" s="6"/>
    </row>
    <row r="49" spans="1:62" ht="13.5" customHeight="1" x14ac:dyDescent="0.2">
      <c r="A49" s="5"/>
      <c r="C49" s="1" t="s">
        <v>0</v>
      </c>
      <c r="W49" s="1">
        <v>51</v>
      </c>
      <c r="X49" s="1">
        <v>39</v>
      </c>
      <c r="Y49" s="1">
        <v>51</v>
      </c>
      <c r="Z49" s="1">
        <v>35</v>
      </c>
      <c r="AA49" s="1">
        <v>65</v>
      </c>
      <c r="AB49" s="1">
        <v>66</v>
      </c>
      <c r="AC49" s="1">
        <v>77</v>
      </c>
      <c r="AD49" s="1">
        <v>73</v>
      </c>
      <c r="AE49" s="1">
        <v>79</v>
      </c>
      <c r="AF49" s="1">
        <v>74</v>
      </c>
      <c r="AG49" s="1">
        <v>88</v>
      </c>
      <c r="AH49" s="1">
        <v>95</v>
      </c>
      <c r="AI49" s="1">
        <v>77</v>
      </c>
      <c r="AJ49" s="1">
        <v>80</v>
      </c>
      <c r="AK49" s="1">
        <v>82</v>
      </c>
      <c r="AL49" s="1">
        <v>69</v>
      </c>
      <c r="AM49" s="1">
        <v>38</v>
      </c>
      <c r="AN49" s="1">
        <v>48</v>
      </c>
      <c r="AO49" s="1">
        <v>43</v>
      </c>
      <c r="AP49" s="1">
        <v>64</v>
      </c>
      <c r="AQ49" s="1">
        <v>87</v>
      </c>
      <c r="AR49" s="1">
        <v>81</v>
      </c>
      <c r="AS49" s="1">
        <v>102</v>
      </c>
      <c r="AT49" s="1">
        <v>84</v>
      </c>
      <c r="AU49" s="1">
        <v>107</v>
      </c>
      <c r="AV49" s="1">
        <v>93</v>
      </c>
      <c r="AW49" s="1">
        <v>102</v>
      </c>
      <c r="AX49" s="1">
        <v>96</v>
      </c>
      <c r="AY49" s="1">
        <v>112</v>
      </c>
      <c r="AZ49" s="1">
        <v>129</v>
      </c>
      <c r="BA49" s="1">
        <v>105</v>
      </c>
      <c r="BB49" s="1">
        <v>101</v>
      </c>
      <c r="BC49" s="1">
        <v>92</v>
      </c>
      <c r="BD49" s="1">
        <v>97</v>
      </c>
      <c r="BE49" s="1">
        <v>102</v>
      </c>
      <c r="BF49" s="1">
        <v>70</v>
      </c>
      <c r="BG49" s="1">
        <v>61</v>
      </c>
      <c r="BH49" s="1">
        <v>40</v>
      </c>
      <c r="BI49" s="1">
        <v>71</v>
      </c>
      <c r="BJ49" s="6"/>
    </row>
    <row r="50" spans="1:62" ht="13.5" customHeight="1" x14ac:dyDescent="0.2">
      <c r="A50" s="5"/>
      <c r="B50" s="8" t="s">
        <v>89</v>
      </c>
      <c r="BJ50" s="6"/>
    </row>
    <row r="51" spans="1:62" ht="13.5" customHeight="1" x14ac:dyDescent="0.2">
      <c r="A51" s="5"/>
      <c r="B51" s="8"/>
      <c r="C51" s="1" t="s">
        <v>10</v>
      </c>
      <c r="AW51" s="1">
        <v>2</v>
      </c>
      <c r="AX51" s="1">
        <v>5</v>
      </c>
      <c r="AY51" s="1">
        <v>3</v>
      </c>
      <c r="AZ51" s="1">
        <v>4</v>
      </c>
      <c r="BA51" s="1">
        <v>10</v>
      </c>
      <c r="BB51" s="1">
        <v>7</v>
      </c>
      <c r="BC51" s="1">
        <v>10</v>
      </c>
      <c r="BD51" s="1">
        <v>9</v>
      </c>
      <c r="BE51" s="1">
        <v>9</v>
      </c>
      <c r="BF51" s="1">
        <v>12</v>
      </c>
      <c r="BG51" s="1">
        <v>1</v>
      </c>
      <c r="BH51" s="1">
        <v>10</v>
      </c>
      <c r="BI51" s="1">
        <v>8</v>
      </c>
      <c r="BJ51" s="6"/>
    </row>
    <row r="52" spans="1:62" ht="13.5" customHeight="1" x14ac:dyDescent="0.2">
      <c r="A52" s="5"/>
      <c r="C52" s="1" t="s">
        <v>0</v>
      </c>
      <c r="W52" s="1">
        <v>18</v>
      </c>
      <c r="X52" s="1">
        <v>18</v>
      </c>
      <c r="Y52" s="1">
        <v>23</v>
      </c>
      <c r="Z52" s="1">
        <v>29</v>
      </c>
      <c r="AA52" s="1">
        <v>22</v>
      </c>
      <c r="AB52" s="1">
        <v>22</v>
      </c>
      <c r="AC52" s="1">
        <v>38</v>
      </c>
      <c r="AD52" s="1">
        <v>36</v>
      </c>
      <c r="AE52" s="1">
        <v>56</v>
      </c>
      <c r="AF52" s="1">
        <v>57</v>
      </c>
      <c r="AG52" s="1">
        <v>63</v>
      </c>
      <c r="AH52" s="1">
        <v>63</v>
      </c>
      <c r="AI52" s="1">
        <v>64</v>
      </c>
      <c r="AJ52" s="1">
        <v>81</v>
      </c>
      <c r="AK52" s="1">
        <v>58</v>
      </c>
      <c r="AL52" s="1">
        <v>58</v>
      </c>
      <c r="AM52" s="1">
        <v>74</v>
      </c>
      <c r="AN52" s="1">
        <v>57</v>
      </c>
      <c r="AO52" s="1">
        <v>62</v>
      </c>
      <c r="AP52" s="1">
        <v>66</v>
      </c>
      <c r="AQ52" s="1">
        <v>77</v>
      </c>
      <c r="AR52" s="1">
        <v>89</v>
      </c>
      <c r="AS52" s="1">
        <v>92</v>
      </c>
      <c r="AT52" s="1">
        <v>98</v>
      </c>
      <c r="AU52" s="1">
        <v>71</v>
      </c>
      <c r="AV52" s="1">
        <v>90</v>
      </c>
      <c r="AW52" s="1">
        <v>92</v>
      </c>
      <c r="AX52" s="1">
        <v>93</v>
      </c>
      <c r="AY52" s="1">
        <v>98</v>
      </c>
      <c r="AZ52" s="1">
        <v>122</v>
      </c>
      <c r="BA52" s="1">
        <v>115</v>
      </c>
      <c r="BB52" s="1">
        <v>119</v>
      </c>
      <c r="BC52" s="1">
        <v>105</v>
      </c>
      <c r="BD52" s="1">
        <v>109</v>
      </c>
      <c r="BE52" s="1">
        <v>109</v>
      </c>
      <c r="BF52" s="1">
        <v>103</v>
      </c>
      <c r="BG52" s="1">
        <v>94</v>
      </c>
      <c r="BH52" s="1">
        <v>72</v>
      </c>
      <c r="BI52" s="1">
        <v>79</v>
      </c>
      <c r="BJ52" s="6"/>
    </row>
    <row r="53" spans="1:62" ht="13.5" customHeight="1" x14ac:dyDescent="0.2">
      <c r="A53" s="5"/>
      <c r="C53" s="1" t="s">
        <v>9</v>
      </c>
      <c r="AF53" s="1">
        <v>0</v>
      </c>
      <c r="AG53" s="1">
        <v>12</v>
      </c>
      <c r="AH53" s="1">
        <v>12</v>
      </c>
      <c r="AI53" s="1">
        <v>11</v>
      </c>
      <c r="AJ53" s="1">
        <v>10</v>
      </c>
      <c r="AK53" s="1">
        <v>9</v>
      </c>
      <c r="AL53" s="1">
        <v>6</v>
      </c>
      <c r="AM53" s="1">
        <v>8</v>
      </c>
      <c r="AN53" s="1">
        <v>5</v>
      </c>
      <c r="AO53" s="1">
        <v>16</v>
      </c>
      <c r="AP53" s="1">
        <v>12</v>
      </c>
      <c r="AQ53" s="1">
        <v>21</v>
      </c>
      <c r="AR53" s="1">
        <v>7</v>
      </c>
      <c r="AS53" s="1">
        <v>6</v>
      </c>
      <c r="AT53" s="1">
        <v>11</v>
      </c>
      <c r="AU53" s="1">
        <v>3</v>
      </c>
      <c r="AV53" s="1">
        <v>5</v>
      </c>
      <c r="AW53" s="1">
        <v>4</v>
      </c>
      <c r="AX53" s="1">
        <v>5</v>
      </c>
      <c r="AY53" s="1">
        <v>7</v>
      </c>
      <c r="AZ53" s="1">
        <v>2</v>
      </c>
      <c r="BA53" s="1">
        <v>0</v>
      </c>
      <c r="BB53" s="1">
        <v>2</v>
      </c>
      <c r="BC53" s="1">
        <v>1</v>
      </c>
      <c r="BD53" s="1">
        <v>1</v>
      </c>
      <c r="BE53" s="1">
        <v>1</v>
      </c>
      <c r="BF53" s="1">
        <v>1</v>
      </c>
      <c r="BG53" s="1">
        <v>1</v>
      </c>
      <c r="BH53" s="1">
        <v>0</v>
      </c>
      <c r="BI53" s="1">
        <v>0</v>
      </c>
      <c r="BJ53" s="6"/>
    </row>
    <row r="54" spans="1:62" ht="13.5" customHeight="1" x14ac:dyDescent="0.2">
      <c r="A54" s="5"/>
      <c r="C54" s="1" t="s">
        <v>5</v>
      </c>
      <c r="W54" s="1">
        <v>9</v>
      </c>
      <c r="X54" s="1">
        <v>9</v>
      </c>
      <c r="Y54" s="1">
        <v>6</v>
      </c>
      <c r="Z54" s="1">
        <v>11</v>
      </c>
      <c r="AA54" s="1">
        <v>6</v>
      </c>
      <c r="AB54" s="1">
        <v>20</v>
      </c>
      <c r="AC54" s="1">
        <v>8</v>
      </c>
      <c r="AD54" s="1">
        <v>18</v>
      </c>
      <c r="AE54" s="1">
        <v>15</v>
      </c>
      <c r="AF54" s="1">
        <v>28</v>
      </c>
      <c r="AG54" s="1">
        <f>32-AG53</f>
        <v>20</v>
      </c>
      <c r="AH54" s="1">
        <f>40-AH53</f>
        <v>28</v>
      </c>
      <c r="AI54" s="1">
        <f>28-AI53</f>
        <v>17</v>
      </c>
      <c r="AJ54" s="1">
        <v>17</v>
      </c>
      <c r="AK54" s="1">
        <v>16</v>
      </c>
      <c r="AL54" s="1">
        <v>17</v>
      </c>
      <c r="AM54" s="1">
        <v>22</v>
      </c>
      <c r="AN54" s="1">
        <v>15</v>
      </c>
      <c r="AO54" s="1">
        <v>29</v>
      </c>
      <c r="AP54" s="1">
        <v>24</v>
      </c>
      <c r="AQ54" s="1">
        <v>30</v>
      </c>
      <c r="AR54" s="1">
        <v>21</v>
      </c>
      <c r="AS54" s="1">
        <v>27</v>
      </c>
      <c r="AT54" s="1">
        <v>35</v>
      </c>
      <c r="AU54" s="1">
        <v>33</v>
      </c>
      <c r="AV54" s="1">
        <v>34</v>
      </c>
      <c r="AW54" s="1">
        <v>32</v>
      </c>
      <c r="AX54" s="1">
        <v>25</v>
      </c>
      <c r="AY54" s="1">
        <v>20</v>
      </c>
      <c r="AZ54" s="1">
        <v>22</v>
      </c>
      <c r="BA54" s="1">
        <v>14</v>
      </c>
      <c r="BB54" s="1">
        <v>29</v>
      </c>
      <c r="BC54" s="1">
        <v>21</v>
      </c>
      <c r="BD54" s="1">
        <v>19</v>
      </c>
      <c r="BE54" s="1">
        <v>16</v>
      </c>
      <c r="BF54" s="1">
        <v>27</v>
      </c>
      <c r="BG54" s="1">
        <v>33</v>
      </c>
      <c r="BH54" s="1">
        <v>14</v>
      </c>
      <c r="BI54" s="1">
        <v>26</v>
      </c>
      <c r="BJ54" s="6"/>
    </row>
    <row r="55" spans="1:62" ht="13.5" customHeight="1" x14ac:dyDescent="0.2">
      <c r="A55" s="5"/>
      <c r="C55" s="1" t="s">
        <v>7</v>
      </c>
      <c r="Y55" s="1">
        <v>0</v>
      </c>
      <c r="Z55" s="1">
        <v>0</v>
      </c>
      <c r="AA55" s="1">
        <v>0</v>
      </c>
      <c r="AB55" s="1">
        <v>0</v>
      </c>
      <c r="AC55" s="1">
        <v>1</v>
      </c>
      <c r="AD55" s="1">
        <v>1</v>
      </c>
      <c r="AE55" s="1">
        <v>0</v>
      </c>
      <c r="AF55" s="1">
        <v>2</v>
      </c>
      <c r="AG55" s="1">
        <v>4</v>
      </c>
      <c r="AH55" s="1">
        <v>3</v>
      </c>
      <c r="AI55" s="1">
        <v>5</v>
      </c>
      <c r="AJ55" s="1">
        <v>4</v>
      </c>
      <c r="AK55" s="1">
        <v>6</v>
      </c>
      <c r="AL55" s="1">
        <v>6</v>
      </c>
      <c r="AM55" s="1">
        <v>2</v>
      </c>
      <c r="AN55" s="1">
        <v>7</v>
      </c>
      <c r="AO55" s="1">
        <v>5</v>
      </c>
      <c r="AP55" s="1">
        <v>3</v>
      </c>
      <c r="AQ55" s="1">
        <v>10</v>
      </c>
      <c r="AR55" s="1">
        <v>8</v>
      </c>
      <c r="AS55" s="1">
        <v>11</v>
      </c>
      <c r="AT55" s="1">
        <v>9</v>
      </c>
      <c r="AU55" s="1">
        <v>6</v>
      </c>
      <c r="AV55" s="1">
        <v>6</v>
      </c>
      <c r="AW55" s="1">
        <v>6</v>
      </c>
      <c r="AX55" s="1">
        <v>5</v>
      </c>
      <c r="AY55" s="1">
        <v>9</v>
      </c>
      <c r="AZ55" s="1">
        <v>1</v>
      </c>
      <c r="BA55" s="1">
        <v>7</v>
      </c>
      <c r="BB55" s="1">
        <v>8</v>
      </c>
      <c r="BC55" s="1">
        <v>3</v>
      </c>
      <c r="BD55" s="1">
        <v>6</v>
      </c>
      <c r="BE55" s="1">
        <v>2</v>
      </c>
      <c r="BF55" s="1">
        <v>4</v>
      </c>
      <c r="BG55" s="1">
        <v>8</v>
      </c>
      <c r="BH55" s="1">
        <v>1</v>
      </c>
      <c r="BI55" s="1">
        <v>1</v>
      </c>
      <c r="BJ55" s="6"/>
    </row>
    <row r="56" spans="1:62" ht="13.5" customHeight="1" x14ac:dyDescent="0.2">
      <c r="A56" s="5"/>
      <c r="W56" s="9">
        <f t="shared" ref="W56:AA56" si="41">SUM(W52:W55)</f>
        <v>27</v>
      </c>
      <c r="X56" s="9">
        <f t="shared" si="41"/>
        <v>27</v>
      </c>
      <c r="Y56" s="9">
        <f t="shared" si="41"/>
        <v>29</v>
      </c>
      <c r="Z56" s="9">
        <f t="shared" si="41"/>
        <v>40</v>
      </c>
      <c r="AA56" s="9">
        <f t="shared" si="41"/>
        <v>28</v>
      </c>
      <c r="AB56" s="9">
        <f t="shared" ref="AB56:AD56" si="42">SUM(AB52:AB55)</f>
        <v>42</v>
      </c>
      <c r="AC56" s="9">
        <f t="shared" si="42"/>
        <v>47</v>
      </c>
      <c r="AD56" s="9">
        <f t="shared" si="42"/>
        <v>55</v>
      </c>
      <c r="AE56" s="9">
        <f t="shared" ref="AE56:AJ56" si="43">SUM(AE52:AE55)</f>
        <v>71</v>
      </c>
      <c r="AF56" s="9">
        <f t="shared" si="43"/>
        <v>87</v>
      </c>
      <c r="AG56" s="9">
        <f t="shared" si="43"/>
        <v>99</v>
      </c>
      <c r="AH56" s="9">
        <f t="shared" si="43"/>
        <v>106</v>
      </c>
      <c r="AI56" s="9">
        <f t="shared" si="43"/>
        <v>97</v>
      </c>
      <c r="AJ56" s="9">
        <f t="shared" si="43"/>
        <v>112</v>
      </c>
      <c r="AK56" s="9">
        <f t="shared" ref="AK56:AU56" si="44">SUM(AK52:AK55)</f>
        <v>89</v>
      </c>
      <c r="AL56" s="9">
        <f t="shared" si="44"/>
        <v>87</v>
      </c>
      <c r="AM56" s="9">
        <f t="shared" si="44"/>
        <v>106</v>
      </c>
      <c r="AN56" s="9">
        <f t="shared" si="44"/>
        <v>84</v>
      </c>
      <c r="AO56" s="9">
        <f t="shared" si="44"/>
        <v>112</v>
      </c>
      <c r="AP56" s="9">
        <f t="shared" si="44"/>
        <v>105</v>
      </c>
      <c r="AQ56" s="9">
        <f t="shared" si="44"/>
        <v>138</v>
      </c>
      <c r="AR56" s="9">
        <f t="shared" si="44"/>
        <v>125</v>
      </c>
      <c r="AS56" s="9">
        <f t="shared" si="44"/>
        <v>136</v>
      </c>
      <c r="AT56" s="9">
        <f t="shared" si="44"/>
        <v>153</v>
      </c>
      <c r="AU56" s="9">
        <f t="shared" si="44"/>
        <v>113</v>
      </c>
      <c r="AV56" s="9">
        <f>SUM(AV52:AV55)</f>
        <v>135</v>
      </c>
      <c r="AW56" s="9">
        <f t="shared" ref="AW56:BB56" si="45">SUM(AW51:AW55)</f>
        <v>136</v>
      </c>
      <c r="AX56" s="9">
        <f t="shared" si="45"/>
        <v>133</v>
      </c>
      <c r="AY56" s="9">
        <f t="shared" si="45"/>
        <v>137</v>
      </c>
      <c r="AZ56" s="9">
        <f t="shared" si="45"/>
        <v>151</v>
      </c>
      <c r="BA56" s="9">
        <f t="shared" si="45"/>
        <v>146</v>
      </c>
      <c r="BB56" s="9">
        <f t="shared" si="45"/>
        <v>165</v>
      </c>
      <c r="BC56" s="9">
        <f t="shared" ref="BC56:BD56" si="46">SUM(BC51:BC55)</f>
        <v>140</v>
      </c>
      <c r="BD56" s="9">
        <f t="shared" si="46"/>
        <v>144</v>
      </c>
      <c r="BE56" s="9">
        <f t="shared" ref="BE56:BF56" si="47">SUM(BE51:BE55)</f>
        <v>137</v>
      </c>
      <c r="BF56" s="9">
        <f t="shared" si="47"/>
        <v>147</v>
      </c>
      <c r="BG56" s="9">
        <f t="shared" ref="BG56" si="48">SUM(BG51:BG55)</f>
        <v>137</v>
      </c>
      <c r="BH56" s="9">
        <f t="shared" ref="BH56:BI56" si="49">SUM(BH51:BH55)</f>
        <v>97</v>
      </c>
      <c r="BI56" s="9">
        <f t="shared" si="49"/>
        <v>114</v>
      </c>
      <c r="BJ56" s="6"/>
    </row>
    <row r="57" spans="1:62" ht="13.5" customHeight="1" x14ac:dyDescent="0.2">
      <c r="A57" s="5"/>
      <c r="B57" s="8" t="s">
        <v>85</v>
      </c>
      <c r="BJ57" s="6"/>
    </row>
    <row r="58" spans="1:62" ht="13.5" customHeight="1" x14ac:dyDescent="0.2">
      <c r="A58" s="5"/>
      <c r="B58" s="8"/>
      <c r="C58" s="1" t="s">
        <v>10</v>
      </c>
      <c r="AW58" s="1">
        <v>0</v>
      </c>
      <c r="AX58" s="1">
        <v>2</v>
      </c>
      <c r="AY58" s="1">
        <v>3</v>
      </c>
      <c r="AZ58" s="1">
        <v>5</v>
      </c>
      <c r="BA58" s="1">
        <v>6</v>
      </c>
      <c r="BB58" s="1">
        <v>2</v>
      </c>
      <c r="BC58" s="1">
        <v>8</v>
      </c>
      <c r="BD58" s="1">
        <v>0</v>
      </c>
      <c r="BE58" s="1">
        <v>1</v>
      </c>
      <c r="BF58" s="1">
        <v>1</v>
      </c>
      <c r="BG58" s="1">
        <v>1</v>
      </c>
      <c r="BH58" s="1">
        <v>2</v>
      </c>
      <c r="BI58" s="1">
        <v>0</v>
      </c>
      <c r="BJ58" s="6"/>
    </row>
    <row r="59" spans="1:62" ht="13.5" customHeight="1" x14ac:dyDescent="0.2">
      <c r="A59" s="5"/>
      <c r="C59" s="1" t="s">
        <v>0</v>
      </c>
      <c r="W59" s="1">
        <v>12</v>
      </c>
      <c r="X59" s="1">
        <v>15</v>
      </c>
      <c r="Y59" s="1">
        <v>17</v>
      </c>
      <c r="Z59" s="1">
        <v>9</v>
      </c>
      <c r="AA59" s="1">
        <v>16</v>
      </c>
      <c r="AB59" s="1">
        <v>11</v>
      </c>
      <c r="AC59" s="1">
        <v>10</v>
      </c>
      <c r="AD59" s="1">
        <v>5</v>
      </c>
      <c r="AE59" s="1">
        <v>12</v>
      </c>
      <c r="AF59" s="1">
        <v>9</v>
      </c>
      <c r="AG59" s="1">
        <v>15</v>
      </c>
      <c r="AH59" s="1">
        <v>8</v>
      </c>
      <c r="AI59" s="1">
        <v>10</v>
      </c>
      <c r="AJ59" s="1">
        <v>10</v>
      </c>
      <c r="AK59" s="1">
        <v>9</v>
      </c>
      <c r="AL59" s="1">
        <v>10</v>
      </c>
      <c r="AM59" s="1">
        <v>10</v>
      </c>
      <c r="AN59" s="1">
        <v>7</v>
      </c>
      <c r="AO59" s="1">
        <v>17</v>
      </c>
      <c r="AP59" s="1">
        <v>15</v>
      </c>
      <c r="AQ59" s="1">
        <v>31</v>
      </c>
      <c r="AR59" s="1">
        <v>13</v>
      </c>
      <c r="AS59" s="1">
        <v>16</v>
      </c>
      <c r="AT59" s="1">
        <v>16</v>
      </c>
      <c r="AU59" s="1">
        <v>25</v>
      </c>
      <c r="AV59" s="1">
        <v>26</v>
      </c>
      <c r="AW59" s="1">
        <v>23</v>
      </c>
      <c r="AX59" s="1">
        <v>22</v>
      </c>
      <c r="AY59" s="1">
        <v>29</v>
      </c>
      <c r="AZ59" s="1">
        <v>21</v>
      </c>
      <c r="BA59" s="1">
        <v>31</v>
      </c>
      <c r="BB59" s="1">
        <v>23</v>
      </c>
      <c r="BC59" s="1">
        <v>29</v>
      </c>
      <c r="BD59" s="1">
        <v>21</v>
      </c>
      <c r="BE59" s="1">
        <v>25</v>
      </c>
      <c r="BF59" s="1">
        <v>10</v>
      </c>
      <c r="BG59" s="1">
        <v>11</v>
      </c>
      <c r="BH59" s="1">
        <v>11</v>
      </c>
      <c r="BI59" s="1">
        <v>9</v>
      </c>
      <c r="BJ59" s="6"/>
    </row>
    <row r="60" spans="1:62" ht="13.5" customHeight="1" x14ac:dyDescent="0.2">
      <c r="A60" s="5"/>
      <c r="C60" s="1" t="s">
        <v>9</v>
      </c>
      <c r="BF60" s="1">
        <v>0</v>
      </c>
      <c r="BG60" s="1">
        <v>1</v>
      </c>
      <c r="BH60" s="1">
        <v>0</v>
      </c>
      <c r="BI60" s="1">
        <v>2</v>
      </c>
      <c r="BJ60" s="6"/>
    </row>
    <row r="61" spans="1:62" ht="13.5" customHeight="1" x14ac:dyDescent="0.2">
      <c r="A61" s="5"/>
      <c r="C61" s="1" t="s">
        <v>5</v>
      </c>
      <c r="W61" s="1">
        <v>3</v>
      </c>
      <c r="X61" s="1">
        <v>0</v>
      </c>
      <c r="Y61" s="1">
        <v>3</v>
      </c>
      <c r="Z61" s="1">
        <v>2</v>
      </c>
      <c r="AA61" s="1">
        <v>5</v>
      </c>
      <c r="AB61" s="1">
        <v>2</v>
      </c>
      <c r="AC61" s="1">
        <v>3</v>
      </c>
      <c r="AD61" s="1">
        <v>4</v>
      </c>
      <c r="AE61" s="1">
        <v>1</v>
      </c>
      <c r="AF61" s="1">
        <v>4</v>
      </c>
      <c r="AG61" s="1">
        <v>4</v>
      </c>
      <c r="AH61" s="1">
        <v>3</v>
      </c>
      <c r="AI61" s="1">
        <v>3</v>
      </c>
      <c r="AJ61" s="1">
        <v>7</v>
      </c>
      <c r="AK61" s="1">
        <v>5</v>
      </c>
      <c r="AL61" s="1">
        <v>6</v>
      </c>
      <c r="AM61" s="1">
        <v>4</v>
      </c>
      <c r="AN61" s="1">
        <v>5</v>
      </c>
      <c r="AO61" s="1">
        <v>5</v>
      </c>
      <c r="AP61" s="1">
        <v>2</v>
      </c>
      <c r="AQ61" s="1">
        <v>10</v>
      </c>
      <c r="AR61" s="1">
        <v>6</v>
      </c>
      <c r="AS61" s="1">
        <v>4</v>
      </c>
      <c r="AT61" s="1">
        <v>5</v>
      </c>
      <c r="AU61" s="1">
        <v>5</v>
      </c>
      <c r="AV61" s="1">
        <v>6</v>
      </c>
      <c r="AW61" s="1">
        <v>7</v>
      </c>
      <c r="AX61" s="1">
        <v>7</v>
      </c>
      <c r="AY61" s="1">
        <v>8</v>
      </c>
      <c r="AZ61" s="1">
        <v>9</v>
      </c>
      <c r="BA61" s="1">
        <v>2</v>
      </c>
      <c r="BB61" s="1">
        <v>8</v>
      </c>
      <c r="BC61" s="1">
        <v>6</v>
      </c>
      <c r="BD61" s="1">
        <v>6</v>
      </c>
      <c r="BE61" s="1">
        <v>12</v>
      </c>
      <c r="BF61" s="1">
        <v>5</v>
      </c>
      <c r="BG61" s="1">
        <v>13</v>
      </c>
      <c r="BH61" s="1">
        <v>7</v>
      </c>
      <c r="BI61" s="1">
        <v>14</v>
      </c>
      <c r="BJ61" s="6"/>
    </row>
    <row r="62" spans="1:62" ht="13.5" customHeight="1" x14ac:dyDescent="0.2">
      <c r="A62" s="5"/>
      <c r="C62" s="1" t="s">
        <v>7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2</v>
      </c>
      <c r="AQ62" s="1">
        <v>2</v>
      </c>
      <c r="AR62" s="1">
        <v>0</v>
      </c>
      <c r="AS62" s="1">
        <v>0</v>
      </c>
      <c r="AT62" s="1">
        <v>1</v>
      </c>
      <c r="AU62" s="1">
        <v>0</v>
      </c>
      <c r="AV62" s="1">
        <v>3</v>
      </c>
      <c r="AW62" s="1">
        <v>1</v>
      </c>
      <c r="AX62" s="1">
        <v>2</v>
      </c>
      <c r="AY62" s="1">
        <v>1</v>
      </c>
      <c r="AZ62" s="1">
        <v>0</v>
      </c>
      <c r="BA62" s="1">
        <v>2</v>
      </c>
      <c r="BB62" s="1">
        <v>1</v>
      </c>
      <c r="BC62" s="1">
        <v>1</v>
      </c>
      <c r="BD62" s="1">
        <v>4</v>
      </c>
      <c r="BE62" s="1">
        <v>4</v>
      </c>
      <c r="BF62" s="1">
        <v>1</v>
      </c>
      <c r="BG62" s="1">
        <v>2</v>
      </c>
      <c r="BH62" s="1">
        <v>3</v>
      </c>
      <c r="BI62" s="1">
        <v>0</v>
      </c>
      <c r="BJ62" s="6"/>
    </row>
    <row r="63" spans="1:62" ht="13.5" customHeight="1" x14ac:dyDescent="0.2">
      <c r="A63" s="5"/>
      <c r="W63" s="9">
        <f t="shared" ref="W63:AA63" si="50">SUM(W59:W61)</f>
        <v>15</v>
      </c>
      <c r="X63" s="9">
        <f t="shared" si="50"/>
        <v>15</v>
      </c>
      <c r="Y63" s="9">
        <f t="shared" si="50"/>
        <v>20</v>
      </c>
      <c r="Z63" s="9">
        <f t="shared" si="50"/>
        <v>11</v>
      </c>
      <c r="AA63" s="9">
        <f t="shared" si="50"/>
        <v>21</v>
      </c>
      <c r="AB63" s="9">
        <f t="shared" ref="AB63:AD63" si="51">SUM(AB59:AB61)</f>
        <v>13</v>
      </c>
      <c r="AC63" s="9">
        <f t="shared" si="51"/>
        <v>13</v>
      </c>
      <c r="AD63" s="9">
        <f t="shared" si="51"/>
        <v>9</v>
      </c>
      <c r="AE63" s="9">
        <f t="shared" ref="AE63:AF63" si="52">SUM(AE59:AE61)</f>
        <v>13</v>
      </c>
      <c r="AF63" s="9">
        <f t="shared" si="52"/>
        <v>13</v>
      </c>
      <c r="AG63" s="9">
        <f>SUM(AG59:AG61)</f>
        <v>19</v>
      </c>
      <c r="AH63" s="9">
        <f t="shared" ref="AH63:AJ63" si="53">SUM(AH59:AH62)</f>
        <v>11</v>
      </c>
      <c r="AI63" s="9">
        <f t="shared" si="53"/>
        <v>13</v>
      </c>
      <c r="AJ63" s="9">
        <f t="shared" si="53"/>
        <v>17</v>
      </c>
      <c r="AK63" s="9">
        <f t="shared" ref="AK63:AV63" si="54">SUM(AK59:AK62)</f>
        <v>14</v>
      </c>
      <c r="AL63" s="9">
        <f t="shared" si="54"/>
        <v>16</v>
      </c>
      <c r="AM63" s="9">
        <f t="shared" si="54"/>
        <v>14</v>
      </c>
      <c r="AN63" s="9">
        <f t="shared" si="54"/>
        <v>12</v>
      </c>
      <c r="AO63" s="9">
        <f t="shared" si="54"/>
        <v>22</v>
      </c>
      <c r="AP63" s="9">
        <f t="shared" si="54"/>
        <v>19</v>
      </c>
      <c r="AQ63" s="9">
        <f t="shared" si="54"/>
        <v>43</v>
      </c>
      <c r="AR63" s="9">
        <f t="shared" si="54"/>
        <v>19</v>
      </c>
      <c r="AS63" s="9">
        <f t="shared" si="54"/>
        <v>20</v>
      </c>
      <c r="AT63" s="9">
        <f t="shared" si="54"/>
        <v>22</v>
      </c>
      <c r="AU63" s="9">
        <f t="shared" si="54"/>
        <v>30</v>
      </c>
      <c r="AV63" s="9">
        <f t="shared" si="54"/>
        <v>35</v>
      </c>
      <c r="AW63" s="9">
        <f t="shared" ref="AW63:BB63" si="55">SUM(AW58:AW62)</f>
        <v>31</v>
      </c>
      <c r="AX63" s="9">
        <f t="shared" si="55"/>
        <v>33</v>
      </c>
      <c r="AY63" s="9">
        <f t="shared" si="55"/>
        <v>41</v>
      </c>
      <c r="AZ63" s="9">
        <f>SUM(AZ58:AZ62)</f>
        <v>35</v>
      </c>
      <c r="BA63" s="9">
        <f t="shared" si="55"/>
        <v>41</v>
      </c>
      <c r="BB63" s="9">
        <f t="shared" si="55"/>
        <v>34</v>
      </c>
      <c r="BC63" s="9">
        <f t="shared" ref="BC63:BD63" si="56">SUM(BC58:BC62)</f>
        <v>44</v>
      </c>
      <c r="BD63" s="9">
        <f t="shared" si="56"/>
        <v>31</v>
      </c>
      <c r="BE63" s="9">
        <f t="shared" ref="BE63:BF63" si="57">SUM(BE58:BE62)</f>
        <v>42</v>
      </c>
      <c r="BF63" s="9">
        <f t="shared" si="57"/>
        <v>17</v>
      </c>
      <c r="BG63" s="9">
        <f t="shared" ref="BG63" si="58">SUM(BG58:BG62)</f>
        <v>28</v>
      </c>
      <c r="BH63" s="9">
        <f t="shared" ref="BH63:BI63" si="59">SUM(BH58:BH62)</f>
        <v>23</v>
      </c>
      <c r="BI63" s="9">
        <f t="shared" si="59"/>
        <v>25</v>
      </c>
      <c r="BJ63" s="6"/>
    </row>
    <row r="64" spans="1:62" ht="13.5" hidden="1" customHeight="1" x14ac:dyDescent="0.2">
      <c r="A64" s="5"/>
      <c r="B64" s="8" t="s">
        <v>111</v>
      </c>
      <c r="BJ64" s="6"/>
    </row>
    <row r="65" spans="1:62" ht="13.5" hidden="1" customHeight="1" x14ac:dyDescent="0.2">
      <c r="A65" s="5"/>
      <c r="C65" s="1" t="s">
        <v>0</v>
      </c>
      <c r="AY65" s="1">
        <v>1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J65" s="6"/>
    </row>
    <row r="66" spans="1:62" ht="13.5" customHeight="1" x14ac:dyDescent="0.2">
      <c r="A66" s="5"/>
      <c r="B66" s="8" t="s">
        <v>84</v>
      </c>
      <c r="BJ66" s="6"/>
    </row>
    <row r="67" spans="1:62" ht="13.5" hidden="1" customHeight="1" x14ac:dyDescent="0.2">
      <c r="A67" s="5"/>
      <c r="B67" s="8"/>
      <c r="C67" s="1" t="s">
        <v>10</v>
      </c>
      <c r="AW67" s="1">
        <v>0</v>
      </c>
      <c r="AX67" s="1">
        <v>0</v>
      </c>
      <c r="AY67" s="1">
        <v>1</v>
      </c>
      <c r="AZ67" s="1">
        <v>0</v>
      </c>
      <c r="BA67" s="1">
        <v>2</v>
      </c>
      <c r="BB67" s="1">
        <v>0</v>
      </c>
      <c r="BC67" s="1">
        <v>0</v>
      </c>
      <c r="BJ67" s="6"/>
    </row>
    <row r="68" spans="1:62" ht="13.5" customHeight="1" x14ac:dyDescent="0.2">
      <c r="A68" s="5"/>
      <c r="C68" s="1" t="s">
        <v>0</v>
      </c>
      <c r="AQ68" s="1">
        <v>6</v>
      </c>
      <c r="AR68" s="1">
        <v>8</v>
      </c>
      <c r="AS68" s="1">
        <v>9</v>
      </c>
      <c r="AT68" s="1">
        <v>9</v>
      </c>
      <c r="AU68" s="1">
        <v>5</v>
      </c>
      <c r="AV68" s="1">
        <v>14</v>
      </c>
      <c r="AW68" s="1">
        <v>15</v>
      </c>
      <c r="AX68" s="1">
        <v>21</v>
      </c>
      <c r="AY68" s="1">
        <v>15</v>
      </c>
      <c r="AZ68" s="1">
        <v>7</v>
      </c>
      <c r="BA68" s="1">
        <v>13</v>
      </c>
      <c r="BB68" s="1">
        <v>3</v>
      </c>
      <c r="BC68" s="1">
        <v>7</v>
      </c>
      <c r="BD68" s="1">
        <v>2</v>
      </c>
      <c r="BE68" s="1">
        <v>2</v>
      </c>
      <c r="BF68" s="1">
        <v>0</v>
      </c>
      <c r="BG68" s="1">
        <v>1</v>
      </c>
      <c r="BH68" s="1">
        <v>9</v>
      </c>
      <c r="BI68" s="1">
        <v>19</v>
      </c>
      <c r="BJ68" s="6"/>
    </row>
    <row r="69" spans="1:62" ht="13.5" customHeight="1" x14ac:dyDescent="0.2">
      <c r="A69" s="5"/>
      <c r="C69" s="1" t="s">
        <v>9</v>
      </c>
      <c r="AG69" s="1">
        <v>6</v>
      </c>
      <c r="AH69" s="1">
        <v>5</v>
      </c>
      <c r="AI69" s="1">
        <v>1</v>
      </c>
      <c r="AJ69" s="1">
        <v>3</v>
      </c>
      <c r="AK69" s="1">
        <v>3</v>
      </c>
      <c r="AL69" s="1">
        <v>0</v>
      </c>
      <c r="AM69" s="1">
        <v>10</v>
      </c>
      <c r="AN69" s="1">
        <v>3</v>
      </c>
      <c r="AO69" s="1">
        <v>9</v>
      </c>
      <c r="AP69" s="1">
        <v>9</v>
      </c>
      <c r="AQ69" s="1">
        <v>7</v>
      </c>
      <c r="AR69" s="1">
        <v>6</v>
      </c>
      <c r="AS69" s="1">
        <v>8</v>
      </c>
      <c r="AT69" s="1">
        <v>19</v>
      </c>
      <c r="AU69" s="1">
        <v>14</v>
      </c>
      <c r="AV69" s="1">
        <v>15</v>
      </c>
      <c r="AW69" s="1">
        <v>18</v>
      </c>
      <c r="AX69" s="1">
        <v>2</v>
      </c>
      <c r="AY69" s="1">
        <v>12</v>
      </c>
      <c r="AZ69" s="1">
        <v>17</v>
      </c>
      <c r="BA69" s="1">
        <v>12</v>
      </c>
      <c r="BB69" s="1">
        <v>4</v>
      </c>
      <c r="BC69" s="1">
        <v>9</v>
      </c>
      <c r="BD69" s="1">
        <v>1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6"/>
    </row>
    <row r="70" spans="1:62" ht="13.5" customHeight="1" x14ac:dyDescent="0.2">
      <c r="A70" s="5"/>
      <c r="C70" s="1" t="s">
        <v>5</v>
      </c>
      <c r="Y70" s="1">
        <v>2</v>
      </c>
      <c r="Z70" s="1">
        <v>1</v>
      </c>
      <c r="AA70" s="1">
        <v>1</v>
      </c>
      <c r="AB70" s="1">
        <v>4</v>
      </c>
      <c r="AC70" s="1">
        <v>3</v>
      </c>
      <c r="AD70" s="1">
        <v>6</v>
      </c>
      <c r="AE70" s="1">
        <v>6</v>
      </c>
      <c r="AF70" s="1">
        <v>6</v>
      </c>
      <c r="AG70" s="1">
        <f>12-AG69</f>
        <v>6</v>
      </c>
      <c r="AH70" s="1">
        <f>6-AH69</f>
        <v>1</v>
      </c>
      <c r="AI70" s="1">
        <f>4-AI69</f>
        <v>3</v>
      </c>
      <c r="AJ70" s="1">
        <v>1</v>
      </c>
      <c r="AK70" s="1">
        <v>8</v>
      </c>
      <c r="AL70" s="1">
        <v>1</v>
      </c>
      <c r="AM70" s="1">
        <v>5</v>
      </c>
      <c r="AN70" s="1">
        <v>6</v>
      </c>
      <c r="AO70" s="1">
        <v>4</v>
      </c>
      <c r="AP70" s="1">
        <v>4</v>
      </c>
      <c r="AQ70" s="1">
        <v>7</v>
      </c>
      <c r="AR70" s="1">
        <v>8</v>
      </c>
      <c r="AS70" s="1">
        <v>6</v>
      </c>
      <c r="AT70" s="1">
        <v>8</v>
      </c>
      <c r="AU70" s="1">
        <v>11</v>
      </c>
      <c r="AV70" s="1">
        <v>9</v>
      </c>
      <c r="AW70" s="1">
        <v>9</v>
      </c>
      <c r="AX70" s="1">
        <v>4</v>
      </c>
      <c r="AY70" s="1">
        <v>12</v>
      </c>
      <c r="AZ70" s="1">
        <v>11</v>
      </c>
      <c r="BA70" s="1">
        <v>8</v>
      </c>
      <c r="BB70" s="1">
        <v>6</v>
      </c>
      <c r="BC70" s="1">
        <v>3</v>
      </c>
      <c r="BD70" s="1">
        <v>0</v>
      </c>
      <c r="BE70" s="1">
        <v>1</v>
      </c>
      <c r="BF70" s="1">
        <v>1</v>
      </c>
      <c r="BG70" s="1">
        <v>0</v>
      </c>
      <c r="BH70" s="1">
        <v>0</v>
      </c>
      <c r="BI70" s="1">
        <v>0</v>
      </c>
      <c r="BJ70" s="6"/>
    </row>
    <row r="71" spans="1:62" ht="13.5" customHeight="1" x14ac:dyDescent="0.2">
      <c r="A71" s="5"/>
      <c r="Y71" s="9">
        <f t="shared" ref="Y71:AA71" si="60">Y70</f>
        <v>2</v>
      </c>
      <c r="Z71" s="9">
        <f t="shared" si="60"/>
        <v>1</v>
      </c>
      <c r="AA71" s="9">
        <f t="shared" si="60"/>
        <v>1</v>
      </c>
      <c r="AB71" s="9">
        <f t="shared" ref="AB71:AD71" si="61">AB70</f>
        <v>4</v>
      </c>
      <c r="AC71" s="9">
        <f t="shared" si="61"/>
        <v>3</v>
      </c>
      <c r="AD71" s="9">
        <f t="shared" si="61"/>
        <v>6</v>
      </c>
      <c r="AE71" s="9">
        <f>AE70</f>
        <v>6</v>
      </c>
      <c r="AF71" s="9">
        <f>AF70</f>
        <v>6</v>
      </c>
      <c r="AG71" s="9">
        <f t="shared" ref="AG71:AJ71" si="62">SUM(AG69:AG70)</f>
        <v>12</v>
      </c>
      <c r="AH71" s="9">
        <f t="shared" si="62"/>
        <v>6</v>
      </c>
      <c r="AI71" s="9">
        <f t="shared" si="62"/>
        <v>4</v>
      </c>
      <c r="AJ71" s="9">
        <f t="shared" si="62"/>
        <v>4</v>
      </c>
      <c r="AK71" s="9">
        <f t="shared" ref="AK71:AO71" si="63">SUM(AK69:AK70)</f>
        <v>11</v>
      </c>
      <c r="AL71" s="9">
        <f t="shared" si="63"/>
        <v>1</v>
      </c>
      <c r="AM71" s="9">
        <f t="shared" si="63"/>
        <v>15</v>
      </c>
      <c r="AN71" s="9">
        <f t="shared" si="63"/>
        <v>9</v>
      </c>
      <c r="AO71" s="9">
        <f t="shared" si="63"/>
        <v>13</v>
      </c>
      <c r="AP71" s="9">
        <f>SUM(AP69:AP70)</f>
        <v>13</v>
      </c>
      <c r="AQ71" s="9">
        <f t="shared" ref="AQ71:AV71" si="64">SUM(AQ68:AQ70)</f>
        <v>20</v>
      </c>
      <c r="AR71" s="9">
        <f t="shared" si="64"/>
        <v>22</v>
      </c>
      <c r="AS71" s="9">
        <f t="shared" si="64"/>
        <v>23</v>
      </c>
      <c r="AT71" s="9">
        <f>SUM(AT68:AT70)</f>
        <v>36</v>
      </c>
      <c r="AU71" s="9">
        <f t="shared" si="64"/>
        <v>30</v>
      </c>
      <c r="AV71" s="9">
        <f t="shared" si="64"/>
        <v>38</v>
      </c>
      <c r="AW71" s="9">
        <f>SUM(AW67:AW70)</f>
        <v>42</v>
      </c>
      <c r="AX71" s="9">
        <f t="shared" ref="AX71" si="65">SUM(AX67:AX70)</f>
        <v>27</v>
      </c>
      <c r="AY71" s="9">
        <f t="shared" ref="AY71:BC71" si="66">SUM(AY67:AY70)</f>
        <v>40</v>
      </c>
      <c r="AZ71" s="9">
        <f t="shared" si="66"/>
        <v>35</v>
      </c>
      <c r="BA71" s="9">
        <f t="shared" si="66"/>
        <v>35</v>
      </c>
      <c r="BB71" s="9">
        <f t="shared" si="66"/>
        <v>13</v>
      </c>
      <c r="BC71" s="9">
        <f t="shared" si="66"/>
        <v>19</v>
      </c>
      <c r="BD71" s="9">
        <f>SUM(BD68:BD70)</f>
        <v>3</v>
      </c>
      <c r="BE71" s="9">
        <f t="shared" ref="BE71:BH71" si="67">SUM(BE68:BE70)</f>
        <v>3</v>
      </c>
      <c r="BF71" s="9">
        <f t="shared" si="67"/>
        <v>1</v>
      </c>
      <c r="BG71" s="9">
        <f t="shared" si="67"/>
        <v>1</v>
      </c>
      <c r="BH71" s="9">
        <f t="shared" si="67"/>
        <v>9</v>
      </c>
      <c r="BI71" s="9">
        <f>SUM(BI68:BI70)</f>
        <v>19</v>
      </c>
      <c r="BJ71" s="6"/>
    </row>
    <row r="72" spans="1:62" ht="13.5" customHeight="1" x14ac:dyDescent="0.2">
      <c r="A72" s="5"/>
      <c r="B72" s="8" t="s">
        <v>83</v>
      </c>
      <c r="BJ72" s="6"/>
    </row>
    <row r="73" spans="1:62" ht="13.5" customHeight="1" x14ac:dyDescent="0.2">
      <c r="A73" s="5"/>
      <c r="C73" s="1" t="s">
        <v>0</v>
      </c>
      <c r="BE73" s="1">
        <v>2</v>
      </c>
      <c r="BF73" s="1">
        <v>7</v>
      </c>
      <c r="BG73" s="1">
        <v>16</v>
      </c>
      <c r="BH73" s="1">
        <v>14</v>
      </c>
      <c r="BI73" s="1">
        <v>20</v>
      </c>
      <c r="BJ73" s="6"/>
    </row>
    <row r="74" spans="1:62" ht="13.5" customHeight="1" x14ac:dyDescent="0.2">
      <c r="A74" s="5"/>
      <c r="B74" s="8" t="s">
        <v>82</v>
      </c>
      <c r="BJ74" s="6"/>
    </row>
    <row r="75" spans="1:62" ht="13.5" customHeight="1" x14ac:dyDescent="0.2">
      <c r="A75" s="5"/>
      <c r="C75" s="1" t="s">
        <v>0</v>
      </c>
      <c r="W75" s="1">
        <v>1</v>
      </c>
      <c r="X75" s="1">
        <v>3</v>
      </c>
      <c r="Y75" s="1">
        <v>4</v>
      </c>
      <c r="Z75" s="1">
        <v>5</v>
      </c>
      <c r="AA75" s="1">
        <v>4</v>
      </c>
      <c r="AB75" s="1">
        <v>8</v>
      </c>
      <c r="AC75" s="1">
        <v>3</v>
      </c>
      <c r="AD75" s="1">
        <v>2</v>
      </c>
      <c r="AE75" s="1">
        <v>2</v>
      </c>
      <c r="AF75" s="1">
        <v>9</v>
      </c>
      <c r="AG75" s="1">
        <v>7</v>
      </c>
      <c r="AH75" s="1">
        <v>8</v>
      </c>
      <c r="AI75" s="1">
        <v>5</v>
      </c>
      <c r="AJ75" s="1">
        <v>8</v>
      </c>
      <c r="AK75" s="1">
        <v>7</v>
      </c>
      <c r="AL75" s="1">
        <v>5</v>
      </c>
      <c r="AM75" s="1">
        <v>11</v>
      </c>
      <c r="AN75" s="1">
        <v>9</v>
      </c>
      <c r="AO75" s="1">
        <v>6</v>
      </c>
      <c r="AP75" s="1">
        <v>12</v>
      </c>
      <c r="AQ75" s="1">
        <v>6</v>
      </c>
      <c r="AR75" s="1">
        <v>8</v>
      </c>
      <c r="AS75" s="1">
        <v>8</v>
      </c>
      <c r="AT75" s="1">
        <v>10</v>
      </c>
      <c r="AU75" s="1">
        <v>12</v>
      </c>
      <c r="AV75" s="1">
        <v>11</v>
      </c>
      <c r="AW75" s="1">
        <v>6</v>
      </c>
      <c r="AX75" s="1">
        <v>6</v>
      </c>
      <c r="AY75" s="1">
        <v>13</v>
      </c>
      <c r="AZ75" s="1">
        <v>10</v>
      </c>
      <c r="BA75" s="1">
        <v>8</v>
      </c>
      <c r="BB75" s="1">
        <v>9</v>
      </c>
      <c r="BC75" s="1">
        <v>6</v>
      </c>
      <c r="BD75" s="1">
        <v>4</v>
      </c>
      <c r="BE75" s="1">
        <v>10</v>
      </c>
      <c r="BF75" s="1">
        <v>13</v>
      </c>
      <c r="BG75" s="1">
        <v>6</v>
      </c>
      <c r="BH75" s="1">
        <v>12</v>
      </c>
      <c r="BI75" s="1">
        <v>9</v>
      </c>
      <c r="BJ75" s="6"/>
    </row>
    <row r="76" spans="1:62" ht="13.5" customHeight="1" x14ac:dyDescent="0.2">
      <c r="A76" s="5"/>
      <c r="C76" s="1" t="s">
        <v>5</v>
      </c>
      <c r="AK76" s="1">
        <v>0</v>
      </c>
      <c r="AL76" s="1">
        <v>0</v>
      </c>
      <c r="AM76" s="1">
        <v>2</v>
      </c>
      <c r="AN76" s="1">
        <v>4</v>
      </c>
      <c r="AO76" s="1">
        <v>2</v>
      </c>
      <c r="AP76" s="1">
        <v>6</v>
      </c>
      <c r="AQ76" s="1">
        <v>7</v>
      </c>
      <c r="AR76" s="1">
        <v>8</v>
      </c>
      <c r="AS76" s="1">
        <v>10</v>
      </c>
      <c r="AT76" s="1">
        <v>16</v>
      </c>
      <c r="AU76" s="1">
        <v>12</v>
      </c>
      <c r="AV76" s="1">
        <v>9</v>
      </c>
      <c r="AW76" s="1">
        <v>16</v>
      </c>
      <c r="AX76" s="1">
        <v>10</v>
      </c>
      <c r="AY76" s="1">
        <v>5</v>
      </c>
      <c r="AZ76" s="1">
        <v>9</v>
      </c>
      <c r="BA76" s="1">
        <v>6</v>
      </c>
      <c r="BB76" s="1">
        <v>8</v>
      </c>
      <c r="BC76" s="1">
        <v>4</v>
      </c>
      <c r="BD76" s="1">
        <v>3</v>
      </c>
      <c r="BE76" s="1">
        <v>6</v>
      </c>
      <c r="BF76" s="1">
        <v>3</v>
      </c>
      <c r="BG76" s="1">
        <v>5</v>
      </c>
      <c r="BH76" s="1">
        <v>5</v>
      </c>
      <c r="BI76" s="1">
        <v>4</v>
      </c>
      <c r="BJ76" s="6"/>
    </row>
    <row r="77" spans="1:62" ht="13.5" customHeight="1" x14ac:dyDescent="0.2">
      <c r="A77" s="5"/>
      <c r="W77" s="9">
        <f t="shared" ref="W77:AA77" si="68">W75</f>
        <v>1</v>
      </c>
      <c r="X77" s="9">
        <f t="shared" si="68"/>
        <v>3</v>
      </c>
      <c r="Y77" s="9">
        <f t="shared" si="68"/>
        <v>4</v>
      </c>
      <c r="Z77" s="9">
        <f t="shared" si="68"/>
        <v>5</v>
      </c>
      <c r="AA77" s="9">
        <f t="shared" si="68"/>
        <v>4</v>
      </c>
      <c r="AB77" s="9">
        <f t="shared" ref="AB77:AD77" si="69">AB75</f>
        <v>8</v>
      </c>
      <c r="AC77" s="9">
        <f t="shared" si="69"/>
        <v>3</v>
      </c>
      <c r="AD77" s="9">
        <f t="shared" si="69"/>
        <v>2</v>
      </c>
      <c r="AE77" s="9">
        <f t="shared" ref="AE77:AG77" si="70">AE75</f>
        <v>2</v>
      </c>
      <c r="AF77" s="9">
        <f t="shared" si="70"/>
        <v>9</v>
      </c>
      <c r="AG77" s="9">
        <f t="shared" si="70"/>
        <v>7</v>
      </c>
      <c r="AH77" s="9">
        <f t="shared" ref="AH77:AI77" si="71">AH75</f>
        <v>8</v>
      </c>
      <c r="AI77" s="9">
        <f t="shared" si="71"/>
        <v>5</v>
      </c>
      <c r="AJ77" s="9">
        <f>AJ75</f>
        <v>8</v>
      </c>
      <c r="AK77" s="9">
        <f>SUM(AK75:AK76)</f>
        <v>7</v>
      </c>
      <c r="AL77" s="9">
        <f t="shared" ref="AL77:AV77" si="72">SUM(AL75:AL76)</f>
        <v>5</v>
      </c>
      <c r="AM77" s="9">
        <f t="shared" si="72"/>
        <v>13</v>
      </c>
      <c r="AN77" s="9">
        <f t="shared" si="72"/>
        <v>13</v>
      </c>
      <c r="AO77" s="9">
        <f t="shared" si="72"/>
        <v>8</v>
      </c>
      <c r="AP77" s="9">
        <f t="shared" si="72"/>
        <v>18</v>
      </c>
      <c r="AQ77" s="9">
        <f t="shared" si="72"/>
        <v>13</v>
      </c>
      <c r="AR77" s="9">
        <f t="shared" si="72"/>
        <v>16</v>
      </c>
      <c r="AS77" s="9">
        <f t="shared" si="72"/>
        <v>18</v>
      </c>
      <c r="AT77" s="9">
        <f t="shared" si="72"/>
        <v>26</v>
      </c>
      <c r="AU77" s="9">
        <f t="shared" si="72"/>
        <v>24</v>
      </c>
      <c r="AV77" s="9">
        <f t="shared" si="72"/>
        <v>20</v>
      </c>
      <c r="AW77" s="9">
        <f t="shared" ref="AW77:BB77" si="73">SUM(AW75:AW76)</f>
        <v>22</v>
      </c>
      <c r="AX77" s="9">
        <f t="shared" si="73"/>
        <v>16</v>
      </c>
      <c r="AY77" s="9">
        <f t="shared" si="73"/>
        <v>18</v>
      </c>
      <c r="AZ77" s="9">
        <f t="shared" si="73"/>
        <v>19</v>
      </c>
      <c r="BA77" s="9">
        <f t="shared" si="73"/>
        <v>14</v>
      </c>
      <c r="BB77" s="9">
        <f t="shared" si="73"/>
        <v>17</v>
      </c>
      <c r="BC77" s="9">
        <f t="shared" ref="BC77:BD77" si="74">SUM(BC75:BC76)</f>
        <v>10</v>
      </c>
      <c r="BD77" s="9">
        <f t="shared" si="74"/>
        <v>7</v>
      </c>
      <c r="BE77" s="9">
        <f t="shared" ref="BE77:BF77" si="75">SUM(BE75:BE76)</f>
        <v>16</v>
      </c>
      <c r="BF77" s="9">
        <f t="shared" si="75"/>
        <v>16</v>
      </c>
      <c r="BG77" s="9">
        <f t="shared" ref="BG77" si="76">SUM(BG75:BG76)</f>
        <v>11</v>
      </c>
      <c r="BH77" s="9">
        <f t="shared" ref="BH77:BI77" si="77">SUM(BH75:BH76)</f>
        <v>17</v>
      </c>
      <c r="BI77" s="9">
        <f t="shared" si="77"/>
        <v>13</v>
      </c>
      <c r="BJ77" s="6"/>
    </row>
    <row r="78" spans="1:62" ht="13.5" customHeight="1" x14ac:dyDescent="0.2">
      <c r="A78" s="5"/>
      <c r="B78" s="8" t="s">
        <v>81</v>
      </c>
      <c r="BJ78" s="6"/>
    </row>
    <row r="79" spans="1:62" ht="13.5" customHeight="1" x14ac:dyDescent="0.2">
      <c r="A79" s="5"/>
      <c r="C79" s="1" t="s">
        <v>0</v>
      </c>
      <c r="W79" s="1">
        <v>25</v>
      </c>
      <c r="X79" s="1">
        <v>23</v>
      </c>
      <c r="Y79" s="1">
        <v>20</v>
      </c>
      <c r="Z79" s="1">
        <v>16</v>
      </c>
      <c r="AA79" s="1">
        <v>18</v>
      </c>
      <c r="AB79" s="1">
        <v>36</v>
      </c>
      <c r="AC79" s="1">
        <v>26</v>
      </c>
      <c r="AD79" s="1">
        <v>35</v>
      </c>
      <c r="AE79" s="1">
        <v>26</v>
      </c>
      <c r="AF79" s="1">
        <v>26</v>
      </c>
      <c r="AG79" s="1">
        <v>27</v>
      </c>
      <c r="AH79" s="1">
        <v>16</v>
      </c>
      <c r="AI79" s="1">
        <v>22</v>
      </c>
      <c r="AJ79" s="1">
        <v>23</v>
      </c>
      <c r="AK79" s="1">
        <v>22</v>
      </c>
      <c r="AL79" s="1">
        <v>30</v>
      </c>
      <c r="AM79" s="1">
        <v>28</v>
      </c>
      <c r="AN79" s="1">
        <v>20</v>
      </c>
      <c r="AO79" s="1">
        <v>15</v>
      </c>
      <c r="AP79" s="1">
        <v>27</v>
      </c>
      <c r="AQ79" s="1">
        <v>18</v>
      </c>
      <c r="AR79" s="1">
        <v>23</v>
      </c>
      <c r="AS79" s="1">
        <v>21</v>
      </c>
      <c r="AT79" s="1">
        <v>19</v>
      </c>
      <c r="AU79" s="1">
        <v>13</v>
      </c>
      <c r="AV79" s="1">
        <v>21</v>
      </c>
      <c r="AW79" s="1">
        <v>19</v>
      </c>
      <c r="AX79" s="1">
        <v>25</v>
      </c>
      <c r="AY79" s="1">
        <v>26</v>
      </c>
      <c r="AZ79" s="1">
        <v>36</v>
      </c>
      <c r="BA79" s="1">
        <v>19</v>
      </c>
      <c r="BB79" s="1">
        <v>29</v>
      </c>
      <c r="BC79" s="1">
        <v>18</v>
      </c>
      <c r="BD79" s="1">
        <v>22</v>
      </c>
      <c r="BE79" s="1">
        <v>12</v>
      </c>
      <c r="BF79" s="1">
        <v>23</v>
      </c>
      <c r="BG79" s="1">
        <v>14</v>
      </c>
      <c r="BH79" s="1">
        <v>13</v>
      </c>
      <c r="BI79" s="1">
        <v>12</v>
      </c>
      <c r="BJ79" s="6"/>
    </row>
    <row r="80" spans="1:62" ht="13.5" customHeight="1" x14ac:dyDescent="0.2">
      <c r="A80" s="5"/>
      <c r="C80" s="1" t="s">
        <v>9</v>
      </c>
      <c r="BF80" s="1">
        <v>0</v>
      </c>
      <c r="BG80" s="1">
        <v>3</v>
      </c>
      <c r="BH80" s="1">
        <v>6</v>
      </c>
      <c r="BI80" s="1">
        <v>0</v>
      </c>
      <c r="BJ80" s="6"/>
    </row>
    <row r="81" spans="1:68" ht="13.5" customHeight="1" x14ac:dyDescent="0.2">
      <c r="A81" s="5"/>
      <c r="C81" s="1" t="s">
        <v>5</v>
      </c>
      <c r="W81" s="1">
        <v>12</v>
      </c>
      <c r="X81" s="1">
        <v>7</v>
      </c>
      <c r="Y81" s="1">
        <v>9</v>
      </c>
      <c r="Z81" s="1">
        <v>9</v>
      </c>
      <c r="AA81" s="1">
        <v>6</v>
      </c>
      <c r="AB81" s="1">
        <v>9</v>
      </c>
      <c r="AC81" s="1">
        <v>17</v>
      </c>
      <c r="AD81" s="1">
        <v>16</v>
      </c>
      <c r="AE81" s="1">
        <v>12</v>
      </c>
      <c r="AF81" s="1">
        <v>16</v>
      </c>
      <c r="AG81" s="1">
        <v>11</v>
      </c>
      <c r="AH81" s="1">
        <v>12</v>
      </c>
      <c r="AI81" s="1">
        <v>18</v>
      </c>
      <c r="AJ81" s="1">
        <v>13</v>
      </c>
      <c r="AK81" s="1">
        <v>16</v>
      </c>
      <c r="AL81" s="1">
        <v>13</v>
      </c>
      <c r="AM81" s="1">
        <v>11</v>
      </c>
      <c r="AN81" s="1">
        <v>9</v>
      </c>
      <c r="AO81" s="1">
        <v>14</v>
      </c>
      <c r="AP81" s="1">
        <v>16</v>
      </c>
      <c r="AQ81" s="1">
        <v>12</v>
      </c>
      <c r="AR81" s="1">
        <v>18</v>
      </c>
      <c r="AS81" s="1">
        <v>12</v>
      </c>
      <c r="AT81" s="1">
        <v>17</v>
      </c>
      <c r="AU81" s="1">
        <v>13</v>
      </c>
      <c r="AV81" s="1">
        <v>25</v>
      </c>
      <c r="AW81" s="1">
        <v>20</v>
      </c>
      <c r="AX81" s="1">
        <v>16</v>
      </c>
      <c r="AY81" s="1">
        <v>16</v>
      </c>
      <c r="AZ81" s="1">
        <v>25</v>
      </c>
      <c r="BA81" s="1">
        <v>19</v>
      </c>
      <c r="BB81" s="1">
        <v>18</v>
      </c>
      <c r="BC81" s="1">
        <v>6</v>
      </c>
      <c r="BD81" s="1">
        <v>10</v>
      </c>
      <c r="BE81" s="1">
        <v>9</v>
      </c>
      <c r="BF81" s="1">
        <v>10</v>
      </c>
      <c r="BG81" s="1">
        <v>11</v>
      </c>
      <c r="BH81" s="1">
        <v>7</v>
      </c>
      <c r="BI81" s="1">
        <v>5</v>
      </c>
      <c r="BJ81" s="6"/>
    </row>
    <row r="82" spans="1:68" ht="13.5" customHeight="1" x14ac:dyDescent="0.2">
      <c r="A82" s="5"/>
      <c r="C82" s="1" t="s">
        <v>7</v>
      </c>
      <c r="W82" s="1">
        <v>2</v>
      </c>
      <c r="X82" s="1">
        <v>7</v>
      </c>
      <c r="Y82" s="1">
        <v>4</v>
      </c>
      <c r="Z82" s="1">
        <v>3</v>
      </c>
      <c r="AA82" s="1">
        <v>4</v>
      </c>
      <c r="AB82" s="1">
        <v>7</v>
      </c>
      <c r="AC82" s="1">
        <v>4</v>
      </c>
      <c r="AD82" s="1">
        <v>3</v>
      </c>
      <c r="AE82" s="1">
        <v>7</v>
      </c>
      <c r="AF82" s="1">
        <v>4</v>
      </c>
      <c r="AG82" s="1">
        <v>9</v>
      </c>
      <c r="AH82" s="1">
        <v>7</v>
      </c>
      <c r="AI82" s="1">
        <v>4</v>
      </c>
      <c r="AJ82" s="1">
        <v>8</v>
      </c>
      <c r="AK82" s="1">
        <v>6</v>
      </c>
      <c r="AL82" s="1">
        <v>9</v>
      </c>
      <c r="AM82" s="1">
        <v>5</v>
      </c>
      <c r="AN82" s="1">
        <v>6</v>
      </c>
      <c r="AO82" s="1">
        <v>4</v>
      </c>
      <c r="AP82" s="1">
        <v>7</v>
      </c>
      <c r="AQ82" s="1">
        <v>5</v>
      </c>
      <c r="AR82" s="1">
        <v>5</v>
      </c>
      <c r="AS82" s="1">
        <v>9</v>
      </c>
      <c r="AT82" s="1">
        <v>11</v>
      </c>
      <c r="AU82" s="1">
        <v>5</v>
      </c>
      <c r="AV82" s="1">
        <v>6</v>
      </c>
      <c r="AW82" s="1">
        <v>11</v>
      </c>
      <c r="AX82" s="1">
        <v>8</v>
      </c>
      <c r="AY82" s="1">
        <v>7</v>
      </c>
      <c r="AZ82" s="1">
        <v>7</v>
      </c>
      <c r="BA82" s="1">
        <v>9</v>
      </c>
      <c r="BB82" s="1">
        <v>11</v>
      </c>
      <c r="BC82" s="1">
        <v>6</v>
      </c>
      <c r="BD82" s="1">
        <v>7</v>
      </c>
      <c r="BE82" s="1">
        <v>6</v>
      </c>
      <c r="BF82" s="1">
        <v>8</v>
      </c>
      <c r="BG82" s="1">
        <v>8</v>
      </c>
      <c r="BH82" s="1">
        <v>5</v>
      </c>
      <c r="BI82" s="1">
        <v>0</v>
      </c>
      <c r="BJ82" s="6"/>
    </row>
    <row r="83" spans="1:68" ht="13.5" customHeight="1" x14ac:dyDescent="0.2">
      <c r="A83" s="5"/>
      <c r="W83" s="9">
        <f t="shared" ref="W83:AA83" si="78">SUM(W79:W82)</f>
        <v>39</v>
      </c>
      <c r="X83" s="9">
        <f t="shared" si="78"/>
        <v>37</v>
      </c>
      <c r="Y83" s="9">
        <f t="shared" si="78"/>
        <v>33</v>
      </c>
      <c r="Z83" s="9">
        <f t="shared" si="78"/>
        <v>28</v>
      </c>
      <c r="AA83" s="9">
        <f t="shared" si="78"/>
        <v>28</v>
      </c>
      <c r="AB83" s="9">
        <f t="shared" ref="AB83:AD83" si="79">SUM(AB79:AB82)</f>
        <v>52</v>
      </c>
      <c r="AC83" s="9">
        <f t="shared" si="79"/>
        <v>47</v>
      </c>
      <c r="AD83" s="9">
        <f t="shared" si="79"/>
        <v>54</v>
      </c>
      <c r="AE83" s="9">
        <f t="shared" ref="AE83:AG83" si="80">SUM(AE79:AE82)</f>
        <v>45</v>
      </c>
      <c r="AF83" s="9">
        <f t="shared" si="80"/>
        <v>46</v>
      </c>
      <c r="AG83" s="9">
        <f t="shared" si="80"/>
        <v>47</v>
      </c>
      <c r="AH83" s="9">
        <f t="shared" ref="AH83:AJ83" si="81">SUM(AH79:AH82)</f>
        <v>35</v>
      </c>
      <c r="AI83" s="9">
        <f t="shared" si="81"/>
        <v>44</v>
      </c>
      <c r="AJ83" s="9">
        <f t="shared" si="81"/>
        <v>44</v>
      </c>
      <c r="AK83" s="9">
        <f t="shared" ref="AK83:AV83" si="82">SUM(AK79:AK82)</f>
        <v>44</v>
      </c>
      <c r="AL83" s="9">
        <f t="shared" si="82"/>
        <v>52</v>
      </c>
      <c r="AM83" s="9">
        <f t="shared" si="82"/>
        <v>44</v>
      </c>
      <c r="AN83" s="9">
        <f t="shared" si="82"/>
        <v>35</v>
      </c>
      <c r="AO83" s="9">
        <f t="shared" si="82"/>
        <v>33</v>
      </c>
      <c r="AP83" s="9">
        <f t="shared" si="82"/>
        <v>50</v>
      </c>
      <c r="AQ83" s="9">
        <f t="shared" si="82"/>
        <v>35</v>
      </c>
      <c r="AR83" s="9">
        <f t="shared" si="82"/>
        <v>46</v>
      </c>
      <c r="AS83" s="9">
        <f t="shared" si="82"/>
        <v>42</v>
      </c>
      <c r="AT83" s="9">
        <f t="shared" si="82"/>
        <v>47</v>
      </c>
      <c r="AU83" s="9">
        <f t="shared" si="82"/>
        <v>31</v>
      </c>
      <c r="AV83" s="9">
        <f t="shared" si="82"/>
        <v>52</v>
      </c>
      <c r="AW83" s="9">
        <f t="shared" ref="AW83:BB83" si="83">SUM(AW79:AW82)</f>
        <v>50</v>
      </c>
      <c r="AX83" s="9">
        <f t="shared" si="83"/>
        <v>49</v>
      </c>
      <c r="AY83" s="9">
        <f t="shared" si="83"/>
        <v>49</v>
      </c>
      <c r="AZ83" s="9">
        <f t="shared" si="83"/>
        <v>68</v>
      </c>
      <c r="BA83" s="9">
        <f t="shared" si="83"/>
        <v>47</v>
      </c>
      <c r="BB83" s="9">
        <f t="shared" si="83"/>
        <v>58</v>
      </c>
      <c r="BC83" s="9">
        <f t="shared" ref="BC83:BD83" si="84">SUM(BC79:BC82)</f>
        <v>30</v>
      </c>
      <c r="BD83" s="9">
        <f t="shared" si="84"/>
        <v>39</v>
      </c>
      <c r="BE83" s="9">
        <f t="shared" ref="BE83:BF83" si="85">SUM(BE79:BE82)</f>
        <v>27</v>
      </c>
      <c r="BF83" s="9">
        <f t="shared" si="85"/>
        <v>41</v>
      </c>
      <c r="BG83" s="9">
        <f t="shared" ref="BG83" si="86">SUM(BG79:BG82)</f>
        <v>36</v>
      </c>
      <c r="BH83" s="9">
        <f t="shared" ref="BH83:BI83" si="87">SUM(BH79:BH82)</f>
        <v>31</v>
      </c>
      <c r="BI83" s="9">
        <f t="shared" si="87"/>
        <v>17</v>
      </c>
      <c r="BJ83" s="6"/>
    </row>
    <row r="84" spans="1:68" ht="13.5" customHeight="1" x14ac:dyDescent="0.2">
      <c r="A84" s="5"/>
      <c r="B84" s="8" t="s">
        <v>80</v>
      </c>
      <c r="BJ84" s="6"/>
    </row>
    <row r="85" spans="1:68" ht="13.5" customHeight="1" x14ac:dyDescent="0.2">
      <c r="A85" s="5"/>
      <c r="B85" s="8"/>
      <c r="C85" s="1" t="s">
        <v>10</v>
      </c>
      <c r="AY85" s="1">
        <v>7</v>
      </c>
      <c r="AZ85" s="1">
        <v>2</v>
      </c>
      <c r="BA85" s="1">
        <v>9</v>
      </c>
      <c r="BB85" s="1">
        <v>6</v>
      </c>
      <c r="BC85" s="1">
        <v>22</v>
      </c>
      <c r="BD85" s="1">
        <v>15</v>
      </c>
      <c r="BE85" s="1">
        <v>15</v>
      </c>
      <c r="BF85" s="1">
        <v>23</v>
      </c>
      <c r="BG85" s="1">
        <v>6</v>
      </c>
      <c r="BH85" s="1">
        <v>20</v>
      </c>
      <c r="BI85" s="1">
        <v>14</v>
      </c>
      <c r="BJ85" s="6"/>
    </row>
    <row r="86" spans="1:68" ht="13.5" customHeight="1" x14ac:dyDescent="0.2">
      <c r="A86" s="5"/>
      <c r="C86" s="1" t="s">
        <v>0</v>
      </c>
      <c r="W86" s="1">
        <v>55</v>
      </c>
      <c r="X86" s="1">
        <v>61</v>
      </c>
      <c r="Y86" s="1">
        <v>64</v>
      </c>
      <c r="Z86" s="1">
        <v>80</v>
      </c>
      <c r="AA86" s="1">
        <v>79</v>
      </c>
      <c r="AB86" s="1">
        <v>89</v>
      </c>
      <c r="AC86" s="1">
        <v>111</v>
      </c>
      <c r="AD86" s="1">
        <v>100</v>
      </c>
      <c r="AE86" s="1">
        <v>99</v>
      </c>
      <c r="AF86" s="1">
        <v>95</v>
      </c>
      <c r="AG86" s="1">
        <v>84</v>
      </c>
      <c r="AH86" s="1">
        <v>109</v>
      </c>
      <c r="AI86" s="1">
        <v>127</v>
      </c>
      <c r="AJ86" s="1">
        <v>135</v>
      </c>
      <c r="AK86" s="1">
        <v>130</v>
      </c>
      <c r="AL86" s="1">
        <v>139</v>
      </c>
      <c r="AM86" s="1">
        <v>140</v>
      </c>
      <c r="AN86" s="1">
        <v>136</v>
      </c>
      <c r="AO86" s="1">
        <v>123</v>
      </c>
      <c r="AP86" s="1">
        <v>126</v>
      </c>
      <c r="AQ86" s="1">
        <v>147</v>
      </c>
      <c r="AR86" s="1">
        <v>121</v>
      </c>
      <c r="AS86" s="1">
        <v>129</v>
      </c>
      <c r="AT86" s="1">
        <v>129</v>
      </c>
      <c r="AU86" s="1">
        <v>146</v>
      </c>
      <c r="AV86" s="1">
        <v>144</v>
      </c>
      <c r="AW86" s="1">
        <f>145</f>
        <v>145</v>
      </c>
      <c r="AX86" s="1">
        <v>122</v>
      </c>
      <c r="AY86" s="1">
        <v>162</v>
      </c>
      <c r="AZ86" s="1">
        <v>167</v>
      </c>
      <c r="BA86" s="1">
        <v>140</v>
      </c>
      <c r="BB86" s="1">
        <v>156</v>
      </c>
      <c r="BC86" s="1">
        <v>166</v>
      </c>
      <c r="BD86" s="1">
        <v>131</v>
      </c>
      <c r="BE86" s="1">
        <v>132</v>
      </c>
      <c r="BF86" s="1">
        <v>142</v>
      </c>
      <c r="BG86" s="1">
        <v>115</v>
      </c>
      <c r="BH86" s="1">
        <v>128</v>
      </c>
      <c r="BI86" s="1">
        <v>109</v>
      </c>
      <c r="BJ86" s="6"/>
    </row>
    <row r="87" spans="1:68" ht="13.5" customHeight="1" x14ac:dyDescent="0.2">
      <c r="A87" s="5"/>
      <c r="C87" s="1" t="s">
        <v>9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1</v>
      </c>
      <c r="AO87" s="1">
        <v>0</v>
      </c>
      <c r="AP87" s="1">
        <v>2</v>
      </c>
      <c r="AQ87" s="1">
        <v>7</v>
      </c>
      <c r="AR87" s="1">
        <v>0</v>
      </c>
      <c r="AS87" s="1">
        <v>2</v>
      </c>
      <c r="AT87" s="1">
        <v>0</v>
      </c>
      <c r="AU87" s="1">
        <v>1</v>
      </c>
      <c r="AV87" s="1">
        <v>1</v>
      </c>
      <c r="AW87" s="1">
        <v>1</v>
      </c>
      <c r="AX87" s="1">
        <v>0</v>
      </c>
      <c r="AY87" s="1">
        <v>0</v>
      </c>
      <c r="AZ87" s="1">
        <v>1</v>
      </c>
      <c r="BA87" s="1">
        <v>0</v>
      </c>
      <c r="BB87" s="1">
        <v>1</v>
      </c>
      <c r="BC87" s="1">
        <v>0</v>
      </c>
      <c r="BD87" s="1">
        <v>0</v>
      </c>
      <c r="BE87" s="1">
        <v>1</v>
      </c>
      <c r="BF87" s="1">
        <v>0</v>
      </c>
      <c r="BG87" s="1">
        <v>0</v>
      </c>
      <c r="BH87" s="1">
        <v>0</v>
      </c>
      <c r="BI87" s="1">
        <v>0</v>
      </c>
      <c r="BJ87" s="6"/>
    </row>
    <row r="88" spans="1:68" ht="13.5" customHeight="1" x14ac:dyDescent="0.2">
      <c r="A88" s="5"/>
      <c r="C88" s="1" t="s">
        <v>5</v>
      </c>
      <c r="W88" s="1">
        <v>19</v>
      </c>
      <c r="X88" s="1">
        <v>12</v>
      </c>
      <c r="Y88" s="1">
        <v>23</v>
      </c>
      <c r="Z88" s="1">
        <v>14</v>
      </c>
      <c r="AA88" s="1">
        <v>22</v>
      </c>
      <c r="AB88" s="1">
        <v>15</v>
      </c>
      <c r="AC88" s="1">
        <v>15</v>
      </c>
      <c r="AD88" s="1">
        <v>12</v>
      </c>
      <c r="AE88" s="1">
        <v>11</v>
      </c>
      <c r="AF88" s="1">
        <v>11</v>
      </c>
      <c r="AG88" s="1">
        <v>13</v>
      </c>
      <c r="AH88" s="1">
        <v>10</v>
      </c>
      <c r="AI88" s="1">
        <v>7</v>
      </c>
      <c r="AJ88" s="1">
        <v>9</v>
      </c>
      <c r="AK88" s="1">
        <v>12</v>
      </c>
      <c r="AL88" s="1">
        <v>13</v>
      </c>
      <c r="AM88" s="1">
        <v>14</v>
      </c>
      <c r="AN88" s="1">
        <v>9</v>
      </c>
      <c r="AO88" s="1">
        <v>14</v>
      </c>
      <c r="AP88" s="1">
        <v>11</v>
      </c>
      <c r="AQ88" s="1">
        <v>14</v>
      </c>
      <c r="AR88" s="1">
        <v>15</v>
      </c>
      <c r="AS88" s="1">
        <v>15</v>
      </c>
      <c r="AT88" s="1">
        <v>10</v>
      </c>
      <c r="AU88" s="1">
        <v>17</v>
      </c>
      <c r="AV88" s="1">
        <v>15</v>
      </c>
      <c r="AW88" s="1">
        <v>19</v>
      </c>
      <c r="AX88" s="1">
        <v>35</v>
      </c>
      <c r="AY88" s="1">
        <v>26</v>
      </c>
      <c r="AZ88" s="1">
        <v>31</v>
      </c>
      <c r="BA88" s="1">
        <v>30</v>
      </c>
      <c r="BB88" s="1">
        <v>27</v>
      </c>
      <c r="BC88" s="1">
        <v>33</v>
      </c>
      <c r="BD88" s="1">
        <v>18</v>
      </c>
      <c r="BE88" s="1">
        <v>18</v>
      </c>
      <c r="BF88" s="1">
        <v>22</v>
      </c>
      <c r="BG88" s="1">
        <v>32</v>
      </c>
      <c r="BH88" s="1">
        <v>37</v>
      </c>
      <c r="BI88" s="1">
        <v>40</v>
      </c>
      <c r="BJ88" s="6"/>
    </row>
    <row r="89" spans="1:68" ht="13.5" customHeight="1" x14ac:dyDescent="0.2">
      <c r="A89" s="5"/>
      <c r="C89" s="1" t="s">
        <v>11</v>
      </c>
      <c r="AO89" s="1">
        <v>0</v>
      </c>
      <c r="AP89" s="1">
        <v>2</v>
      </c>
      <c r="AQ89" s="1">
        <v>2</v>
      </c>
      <c r="AR89" s="1">
        <v>6</v>
      </c>
      <c r="AS89" s="1">
        <v>17</v>
      </c>
      <c r="AT89" s="1">
        <v>9</v>
      </c>
      <c r="AU89" s="1">
        <v>6</v>
      </c>
      <c r="AV89" s="1">
        <v>13</v>
      </c>
      <c r="AW89" s="1">
        <v>8</v>
      </c>
      <c r="AX89" s="1">
        <v>9</v>
      </c>
      <c r="AY89" s="1">
        <v>7</v>
      </c>
      <c r="AZ89" s="1">
        <v>9</v>
      </c>
      <c r="BA89" s="1">
        <v>13</v>
      </c>
      <c r="BB89" s="1">
        <v>7</v>
      </c>
      <c r="BC89" s="1">
        <v>12</v>
      </c>
      <c r="BD89" s="1">
        <v>10</v>
      </c>
      <c r="BE89" s="1">
        <v>7</v>
      </c>
      <c r="BF89" s="1">
        <v>12</v>
      </c>
      <c r="BG89" s="1">
        <v>7</v>
      </c>
      <c r="BH89" s="1">
        <v>11</v>
      </c>
      <c r="BI89" s="1">
        <v>11</v>
      </c>
      <c r="BJ89" s="6"/>
    </row>
    <row r="90" spans="1:68" ht="13.5" customHeight="1" x14ac:dyDescent="0.2">
      <c r="A90" s="5"/>
      <c r="C90" s="1" t="s">
        <v>7</v>
      </c>
      <c r="W90" s="1">
        <v>6</v>
      </c>
      <c r="X90" s="1">
        <v>6</v>
      </c>
      <c r="Y90" s="1">
        <v>6</v>
      </c>
      <c r="Z90" s="1">
        <v>11</v>
      </c>
      <c r="AA90" s="1">
        <v>10</v>
      </c>
      <c r="AB90" s="1">
        <v>11</v>
      </c>
      <c r="AC90" s="1">
        <v>7</v>
      </c>
      <c r="AD90" s="1">
        <v>4</v>
      </c>
      <c r="AE90" s="1">
        <v>9</v>
      </c>
      <c r="AF90" s="1">
        <v>5</v>
      </c>
      <c r="AG90" s="1">
        <v>6</v>
      </c>
      <c r="AH90" s="1">
        <v>11</v>
      </c>
      <c r="AI90" s="1">
        <v>6</v>
      </c>
      <c r="AJ90" s="1">
        <v>11</v>
      </c>
      <c r="AK90" s="1">
        <v>4</v>
      </c>
      <c r="AL90" s="1">
        <v>7</v>
      </c>
      <c r="AM90" s="1">
        <v>7</v>
      </c>
      <c r="AN90" s="1">
        <v>6</v>
      </c>
      <c r="AO90" s="1">
        <v>12</v>
      </c>
      <c r="AP90" s="1">
        <v>10</v>
      </c>
      <c r="AQ90" s="1">
        <v>6</v>
      </c>
      <c r="AR90" s="1">
        <v>6</v>
      </c>
      <c r="AS90" s="1">
        <v>8</v>
      </c>
      <c r="AT90" s="1">
        <v>7</v>
      </c>
      <c r="AU90" s="1">
        <v>5</v>
      </c>
      <c r="AV90" s="1">
        <v>10</v>
      </c>
      <c r="AW90" s="1">
        <v>7</v>
      </c>
      <c r="AX90" s="1">
        <v>15</v>
      </c>
      <c r="AY90" s="1">
        <v>7</v>
      </c>
      <c r="AZ90" s="1">
        <v>12</v>
      </c>
      <c r="BA90" s="1">
        <v>10</v>
      </c>
      <c r="BB90" s="1">
        <v>11</v>
      </c>
      <c r="BC90" s="1">
        <v>10</v>
      </c>
      <c r="BD90" s="1">
        <v>13</v>
      </c>
      <c r="BE90" s="1">
        <v>8</v>
      </c>
      <c r="BF90" s="1">
        <v>4</v>
      </c>
      <c r="BG90" s="1">
        <v>8</v>
      </c>
      <c r="BH90" s="1">
        <v>5</v>
      </c>
      <c r="BI90" s="1">
        <v>6</v>
      </c>
      <c r="BJ90" s="6"/>
    </row>
    <row r="91" spans="1:68" ht="13.5" customHeight="1" x14ac:dyDescent="0.2">
      <c r="A91" s="5"/>
      <c r="W91" s="9">
        <f t="shared" ref="W91:AA91" si="88">SUM(W86:W90)</f>
        <v>80</v>
      </c>
      <c r="X91" s="9">
        <f t="shared" si="88"/>
        <v>79</v>
      </c>
      <c r="Y91" s="9">
        <f t="shared" si="88"/>
        <v>93</v>
      </c>
      <c r="Z91" s="9">
        <f t="shared" si="88"/>
        <v>105</v>
      </c>
      <c r="AA91" s="9">
        <f t="shared" si="88"/>
        <v>111</v>
      </c>
      <c r="AB91" s="9">
        <f t="shared" ref="AB91:AD91" si="89">SUM(AB86:AB90)</f>
        <v>115</v>
      </c>
      <c r="AC91" s="9">
        <f t="shared" si="89"/>
        <v>133</v>
      </c>
      <c r="AD91" s="9">
        <f t="shared" si="89"/>
        <v>116</v>
      </c>
      <c r="AE91" s="9">
        <f t="shared" ref="AE91:AG91" si="90">SUM(AE86:AE90)</f>
        <v>119</v>
      </c>
      <c r="AF91" s="9">
        <f t="shared" si="90"/>
        <v>111</v>
      </c>
      <c r="AG91" s="9">
        <f t="shared" si="90"/>
        <v>103</v>
      </c>
      <c r="AH91" s="9">
        <f>SUM(AH86:AH90)</f>
        <v>130</v>
      </c>
      <c r="AI91" s="9">
        <f t="shared" ref="AI91:AJ91" si="91">SUM(AI86:AI90)</f>
        <v>140</v>
      </c>
      <c r="AJ91" s="9">
        <f t="shared" si="91"/>
        <v>155</v>
      </c>
      <c r="AK91" s="9">
        <f t="shared" ref="AK91:AV91" si="92">SUM(AK86:AK90)</f>
        <v>146</v>
      </c>
      <c r="AL91" s="9">
        <f t="shared" si="92"/>
        <v>159</v>
      </c>
      <c r="AM91" s="9">
        <f t="shared" si="92"/>
        <v>161</v>
      </c>
      <c r="AN91" s="9">
        <f t="shared" si="92"/>
        <v>152</v>
      </c>
      <c r="AO91" s="9">
        <f t="shared" si="92"/>
        <v>149</v>
      </c>
      <c r="AP91" s="9">
        <f t="shared" si="92"/>
        <v>151</v>
      </c>
      <c r="AQ91" s="9">
        <f t="shared" si="92"/>
        <v>176</v>
      </c>
      <c r="AR91" s="9">
        <f t="shared" si="92"/>
        <v>148</v>
      </c>
      <c r="AS91" s="9">
        <f t="shared" si="92"/>
        <v>171</v>
      </c>
      <c r="AT91" s="9">
        <f t="shared" si="92"/>
        <v>155</v>
      </c>
      <c r="AU91" s="9">
        <f t="shared" si="92"/>
        <v>175</v>
      </c>
      <c r="AV91" s="9">
        <f t="shared" si="92"/>
        <v>183</v>
      </c>
      <c r="AW91" s="9">
        <f>SUM(AW86:AW90)</f>
        <v>180</v>
      </c>
      <c r="AX91" s="9">
        <f>SUM(AX86:AX90)</f>
        <v>181</v>
      </c>
      <c r="AY91" s="9">
        <f t="shared" ref="AY91:BD91" si="93">SUM(AY85:AY90)</f>
        <v>209</v>
      </c>
      <c r="AZ91" s="9">
        <f t="shared" si="93"/>
        <v>222</v>
      </c>
      <c r="BA91" s="9">
        <f t="shared" si="93"/>
        <v>202</v>
      </c>
      <c r="BB91" s="9">
        <f t="shared" si="93"/>
        <v>208</v>
      </c>
      <c r="BC91" s="9">
        <f t="shared" si="93"/>
        <v>243</v>
      </c>
      <c r="BD91" s="9">
        <f t="shared" si="93"/>
        <v>187</v>
      </c>
      <c r="BE91" s="9">
        <f t="shared" ref="BE91:BF91" si="94">SUM(BE85:BE90)</f>
        <v>181</v>
      </c>
      <c r="BF91" s="9">
        <f t="shared" si="94"/>
        <v>203</v>
      </c>
      <c r="BG91" s="9">
        <f t="shared" ref="BG91" si="95">SUM(BG85:BG90)</f>
        <v>168</v>
      </c>
      <c r="BH91" s="9">
        <f t="shared" ref="BH91:BI91" si="96">SUM(BH85:BH90)</f>
        <v>201</v>
      </c>
      <c r="BI91" s="9">
        <f t="shared" si="96"/>
        <v>180</v>
      </c>
      <c r="BJ91" s="6"/>
    </row>
    <row r="92" spans="1:68" ht="13.5" hidden="1" customHeight="1" x14ac:dyDescent="0.2">
      <c r="A92" s="5"/>
      <c r="B92" s="8" t="s">
        <v>79</v>
      </c>
      <c r="BJ92" s="6"/>
      <c r="BN92" s="1">
        <v>44</v>
      </c>
      <c r="BO92" s="1">
        <v>5</v>
      </c>
      <c r="BP92" s="1">
        <v>77</v>
      </c>
    </row>
    <row r="93" spans="1:68" ht="13.5" hidden="1" customHeight="1" x14ac:dyDescent="0.2">
      <c r="A93" s="5"/>
      <c r="C93" s="1" t="s">
        <v>0</v>
      </c>
      <c r="W93" s="1">
        <v>49</v>
      </c>
      <c r="X93" s="1">
        <v>49</v>
      </c>
      <c r="Y93" s="1">
        <v>58</v>
      </c>
      <c r="Z93" s="1">
        <v>42</v>
      </c>
      <c r="AA93" s="1">
        <v>68</v>
      </c>
      <c r="BJ93" s="6"/>
      <c r="BN93" s="1">
        <v>44</v>
      </c>
      <c r="BO93" s="1">
        <v>7</v>
      </c>
      <c r="BP93" s="1">
        <v>69</v>
      </c>
    </row>
    <row r="94" spans="1:68" ht="13.5" hidden="1" customHeight="1" x14ac:dyDescent="0.2">
      <c r="A94" s="5"/>
      <c r="C94" s="1" t="s">
        <v>5</v>
      </c>
      <c r="Y94" s="1">
        <v>3</v>
      </c>
      <c r="Z94" s="1">
        <v>2</v>
      </c>
      <c r="AA94" s="1">
        <v>6</v>
      </c>
      <c r="BJ94" s="6"/>
      <c r="BN94" s="1">
        <v>44</v>
      </c>
      <c r="BO94" s="1">
        <v>8</v>
      </c>
      <c r="BP94" s="1">
        <v>3</v>
      </c>
    </row>
    <row r="95" spans="1:68" ht="13.5" hidden="1" customHeight="1" x14ac:dyDescent="0.2">
      <c r="A95" s="5"/>
      <c r="W95" s="9">
        <f>W93</f>
        <v>49</v>
      </c>
      <c r="X95" s="9">
        <f>X93</f>
        <v>49</v>
      </c>
      <c r="Y95" s="9">
        <f t="shared" ref="Y95:Z95" si="97">SUM(Y93:Y94)</f>
        <v>61</v>
      </c>
      <c r="Z95" s="9">
        <f t="shared" si="97"/>
        <v>44</v>
      </c>
      <c r="AA95" s="9">
        <f>SUM(AA93:AA94)</f>
        <v>74</v>
      </c>
      <c r="BJ95" s="6"/>
      <c r="BN95" s="1">
        <v>45</v>
      </c>
      <c r="BO95" s="1">
        <v>2</v>
      </c>
      <c r="BP95" s="1">
        <v>4</v>
      </c>
    </row>
    <row r="96" spans="1:68" ht="13.5" customHeight="1" x14ac:dyDescent="0.2">
      <c r="A96" s="5"/>
      <c r="B96" s="8" t="s">
        <v>78</v>
      </c>
      <c r="BJ96" s="6"/>
    </row>
    <row r="97" spans="1:62" ht="13.5" customHeight="1" x14ac:dyDescent="0.2">
      <c r="A97" s="5"/>
      <c r="C97" s="1" t="s">
        <v>0</v>
      </c>
      <c r="W97" s="1">
        <v>42</v>
      </c>
      <c r="X97" s="1">
        <v>21</v>
      </c>
      <c r="Y97" s="1">
        <v>40</v>
      </c>
      <c r="Z97" s="1">
        <v>50</v>
      </c>
      <c r="AA97" s="1">
        <v>54</v>
      </c>
      <c r="AB97" s="1">
        <v>52</v>
      </c>
      <c r="AC97" s="1">
        <v>50</v>
      </c>
      <c r="AD97" s="1">
        <v>53</v>
      </c>
      <c r="AE97" s="1">
        <v>78</v>
      </c>
      <c r="AF97" s="1">
        <v>62</v>
      </c>
      <c r="AG97" s="1">
        <v>53</v>
      </c>
      <c r="AH97" s="1">
        <v>69</v>
      </c>
      <c r="AI97" s="1">
        <v>85</v>
      </c>
      <c r="AJ97" s="1">
        <v>60</v>
      </c>
      <c r="AK97" s="1">
        <v>70</v>
      </c>
      <c r="AL97" s="1">
        <v>75</v>
      </c>
      <c r="AM97" s="1">
        <v>43</v>
      </c>
      <c r="AN97" s="1">
        <v>67</v>
      </c>
      <c r="AO97" s="1">
        <v>56</v>
      </c>
      <c r="AP97" s="1">
        <v>48</v>
      </c>
      <c r="AQ97" s="1">
        <v>61</v>
      </c>
      <c r="AR97" s="1">
        <v>76</v>
      </c>
      <c r="AS97" s="1">
        <v>74</v>
      </c>
      <c r="AT97" s="1">
        <v>74</v>
      </c>
      <c r="AU97" s="1">
        <v>67</v>
      </c>
      <c r="AV97" s="1">
        <v>75</v>
      </c>
      <c r="AW97" s="1">
        <v>57</v>
      </c>
      <c r="AX97" s="1">
        <v>77</v>
      </c>
      <c r="AY97" s="1">
        <v>68</v>
      </c>
      <c r="AZ97" s="1">
        <v>87</v>
      </c>
      <c r="BA97" s="1">
        <v>80</v>
      </c>
      <c r="BB97" s="1">
        <v>97</v>
      </c>
      <c r="BC97" s="1">
        <v>87</v>
      </c>
      <c r="BD97" s="1">
        <v>77</v>
      </c>
      <c r="BE97" s="1">
        <v>79</v>
      </c>
      <c r="BF97" s="1">
        <v>81</v>
      </c>
      <c r="BG97" s="1">
        <v>57</v>
      </c>
      <c r="BH97" s="1">
        <v>68</v>
      </c>
      <c r="BI97" s="1">
        <v>52</v>
      </c>
      <c r="BJ97" s="6"/>
    </row>
    <row r="98" spans="1:62" ht="13.5" customHeight="1" x14ac:dyDescent="0.2">
      <c r="A98" s="5"/>
      <c r="C98" s="1" t="s">
        <v>9</v>
      </c>
      <c r="AG98" s="1">
        <v>0</v>
      </c>
      <c r="AH98" s="1">
        <v>1</v>
      </c>
      <c r="AI98" s="1">
        <v>4</v>
      </c>
      <c r="AJ98" s="1">
        <v>4</v>
      </c>
      <c r="AK98" s="1">
        <v>10</v>
      </c>
      <c r="AL98" s="1">
        <v>16</v>
      </c>
      <c r="AM98" s="1">
        <v>11</v>
      </c>
      <c r="AN98" s="1">
        <v>10</v>
      </c>
      <c r="AO98" s="1">
        <v>15</v>
      </c>
      <c r="AP98" s="1">
        <v>15</v>
      </c>
      <c r="AQ98" s="1">
        <v>12</v>
      </c>
      <c r="AR98" s="1">
        <v>15</v>
      </c>
      <c r="AS98" s="1">
        <v>31</v>
      </c>
      <c r="AT98" s="1">
        <v>2</v>
      </c>
      <c r="AU98" s="1">
        <v>2</v>
      </c>
      <c r="AV98" s="1">
        <v>7</v>
      </c>
      <c r="AW98" s="1">
        <v>3</v>
      </c>
      <c r="AX98" s="1">
        <v>6</v>
      </c>
      <c r="AY98" s="1">
        <v>3</v>
      </c>
      <c r="AZ98" s="1">
        <v>7</v>
      </c>
      <c r="BA98" s="1">
        <v>5</v>
      </c>
      <c r="BB98" s="1">
        <v>6</v>
      </c>
      <c r="BC98" s="1">
        <v>9</v>
      </c>
      <c r="BD98" s="1">
        <v>3</v>
      </c>
      <c r="BE98" s="1">
        <v>7</v>
      </c>
      <c r="BF98" s="1">
        <v>4</v>
      </c>
      <c r="BG98" s="1">
        <v>0</v>
      </c>
      <c r="BH98" s="1">
        <v>2</v>
      </c>
      <c r="BI98" s="1">
        <v>1</v>
      </c>
      <c r="BJ98" s="6"/>
    </row>
    <row r="99" spans="1:62" ht="13.5" customHeight="1" x14ac:dyDescent="0.2">
      <c r="A99" s="5"/>
      <c r="C99" s="1" t="s">
        <v>5</v>
      </c>
      <c r="W99" s="1">
        <v>7</v>
      </c>
      <c r="X99" s="1">
        <v>7</v>
      </c>
      <c r="Y99" s="1">
        <v>3</v>
      </c>
      <c r="Z99" s="1">
        <v>5</v>
      </c>
      <c r="AA99" s="1">
        <v>6</v>
      </c>
      <c r="AB99" s="1">
        <v>6</v>
      </c>
      <c r="AC99" s="1">
        <v>7</v>
      </c>
      <c r="AD99" s="1">
        <v>9</v>
      </c>
      <c r="AE99" s="1">
        <v>7</v>
      </c>
      <c r="AF99" s="1">
        <v>11</v>
      </c>
      <c r="AG99" s="1">
        <v>3</v>
      </c>
      <c r="AH99" s="1">
        <f>8-AH98</f>
        <v>7</v>
      </c>
      <c r="AI99" s="1">
        <f>14-AI98</f>
        <v>10</v>
      </c>
      <c r="AJ99" s="1">
        <v>14</v>
      </c>
      <c r="AK99" s="1">
        <v>37</v>
      </c>
      <c r="AL99" s="1">
        <v>45</v>
      </c>
      <c r="AM99" s="1">
        <v>46</v>
      </c>
      <c r="AN99" s="1">
        <v>62</v>
      </c>
      <c r="AO99" s="1">
        <v>72</v>
      </c>
      <c r="AP99" s="1">
        <v>64</v>
      </c>
      <c r="AQ99" s="1">
        <v>51</v>
      </c>
      <c r="AR99" s="1">
        <v>49</v>
      </c>
      <c r="AS99" s="1">
        <v>69</v>
      </c>
      <c r="AT99" s="1">
        <v>47</v>
      </c>
      <c r="AU99" s="1">
        <v>83</v>
      </c>
      <c r="AV99" s="1">
        <v>67</v>
      </c>
      <c r="AW99" s="1">
        <v>78</v>
      </c>
      <c r="AX99" s="1">
        <v>80</v>
      </c>
      <c r="AY99" s="1">
        <v>56</v>
      </c>
      <c r="AZ99" s="1">
        <v>84</v>
      </c>
      <c r="BA99" s="1">
        <v>70</v>
      </c>
      <c r="BB99" s="1">
        <v>61</v>
      </c>
      <c r="BC99" s="1">
        <v>82</v>
      </c>
      <c r="BD99" s="1">
        <v>69</v>
      </c>
      <c r="BE99" s="1">
        <v>76</v>
      </c>
      <c r="BF99" s="1">
        <v>89</v>
      </c>
      <c r="BG99" s="1">
        <v>53</v>
      </c>
      <c r="BH99" s="1">
        <v>56</v>
      </c>
      <c r="BI99" s="1">
        <v>63</v>
      </c>
      <c r="BJ99" s="6"/>
    </row>
    <row r="100" spans="1:62" ht="13.5" customHeight="1" x14ac:dyDescent="0.2">
      <c r="A100" s="5"/>
      <c r="W100" s="9">
        <f t="shared" ref="W100:AA100" si="98">SUM(W97:W99)</f>
        <v>49</v>
      </c>
      <c r="X100" s="9">
        <f t="shared" si="98"/>
        <v>28</v>
      </c>
      <c r="Y100" s="9">
        <f t="shared" si="98"/>
        <v>43</v>
      </c>
      <c r="Z100" s="9">
        <f t="shared" si="98"/>
        <v>55</v>
      </c>
      <c r="AA100" s="9">
        <f t="shared" si="98"/>
        <v>60</v>
      </c>
      <c r="AB100" s="9">
        <f t="shared" ref="AB100:AD100" si="99">SUM(AB97:AB99)</f>
        <v>58</v>
      </c>
      <c r="AC100" s="9">
        <f t="shared" si="99"/>
        <v>57</v>
      </c>
      <c r="AD100" s="9">
        <f t="shared" si="99"/>
        <v>62</v>
      </c>
      <c r="AE100" s="9">
        <f t="shared" ref="AE100:AF100" si="100">SUM(AE97:AE99)</f>
        <v>85</v>
      </c>
      <c r="AF100" s="9">
        <f t="shared" si="100"/>
        <v>73</v>
      </c>
      <c r="AG100" s="9">
        <f>SUM(AG97:AG99)</f>
        <v>56</v>
      </c>
      <c r="AH100" s="9">
        <f>SUM(AH97:AH99)</f>
        <v>77</v>
      </c>
      <c r="AI100" s="9">
        <f t="shared" ref="AI100:AJ100" si="101">SUM(AI97:AI99)</f>
        <v>99</v>
      </c>
      <c r="AJ100" s="9">
        <f t="shared" si="101"/>
        <v>78</v>
      </c>
      <c r="AK100" s="9">
        <f t="shared" ref="AK100:AV100" si="102">SUM(AK97:AK99)</f>
        <v>117</v>
      </c>
      <c r="AL100" s="9">
        <f t="shared" si="102"/>
        <v>136</v>
      </c>
      <c r="AM100" s="9">
        <f t="shared" si="102"/>
        <v>100</v>
      </c>
      <c r="AN100" s="9">
        <f t="shared" si="102"/>
        <v>139</v>
      </c>
      <c r="AO100" s="9">
        <f t="shared" si="102"/>
        <v>143</v>
      </c>
      <c r="AP100" s="9">
        <f t="shared" si="102"/>
        <v>127</v>
      </c>
      <c r="AQ100" s="9">
        <f t="shared" si="102"/>
        <v>124</v>
      </c>
      <c r="AR100" s="9">
        <f t="shared" si="102"/>
        <v>140</v>
      </c>
      <c r="AS100" s="9">
        <f t="shared" si="102"/>
        <v>174</v>
      </c>
      <c r="AT100" s="9">
        <f t="shared" si="102"/>
        <v>123</v>
      </c>
      <c r="AU100" s="9">
        <f t="shared" si="102"/>
        <v>152</v>
      </c>
      <c r="AV100" s="9">
        <f t="shared" si="102"/>
        <v>149</v>
      </c>
      <c r="AW100" s="9">
        <f t="shared" ref="AW100:BB100" si="103">SUM(AW97:AW99)</f>
        <v>138</v>
      </c>
      <c r="AX100" s="9">
        <f t="shared" si="103"/>
        <v>163</v>
      </c>
      <c r="AY100" s="9">
        <f t="shared" si="103"/>
        <v>127</v>
      </c>
      <c r="AZ100" s="9">
        <f t="shared" si="103"/>
        <v>178</v>
      </c>
      <c r="BA100" s="9">
        <f t="shared" si="103"/>
        <v>155</v>
      </c>
      <c r="BB100" s="9">
        <f t="shared" si="103"/>
        <v>164</v>
      </c>
      <c r="BC100" s="9">
        <f t="shared" ref="BC100:BD100" si="104">SUM(BC97:BC99)</f>
        <v>178</v>
      </c>
      <c r="BD100" s="9">
        <f t="shared" si="104"/>
        <v>149</v>
      </c>
      <c r="BE100" s="9">
        <f t="shared" ref="BE100:BF100" si="105">SUM(BE97:BE99)</f>
        <v>162</v>
      </c>
      <c r="BF100" s="9">
        <f t="shared" si="105"/>
        <v>174</v>
      </c>
      <c r="BG100" s="9">
        <f t="shared" ref="BG100" si="106">SUM(BG97:BG99)</f>
        <v>110</v>
      </c>
      <c r="BH100" s="9">
        <f t="shared" ref="BH100:BI100" si="107">SUM(BH97:BH99)</f>
        <v>126</v>
      </c>
      <c r="BI100" s="9">
        <f t="shared" si="107"/>
        <v>116</v>
      </c>
      <c r="BJ100" s="6"/>
    </row>
    <row r="101" spans="1:62" ht="13.5" customHeight="1" x14ac:dyDescent="0.2">
      <c r="A101" s="5"/>
      <c r="B101" s="8" t="s">
        <v>77</v>
      </c>
      <c r="BJ101" s="6"/>
    </row>
    <row r="102" spans="1:62" ht="13.5" customHeight="1" x14ac:dyDescent="0.2">
      <c r="A102" s="5"/>
      <c r="B102" s="8"/>
      <c r="C102" s="1" t="s">
        <v>10</v>
      </c>
      <c r="BD102" s="1">
        <v>4</v>
      </c>
      <c r="BE102" s="1">
        <v>7</v>
      </c>
      <c r="BF102" s="1">
        <v>4</v>
      </c>
      <c r="BG102" s="1">
        <v>3</v>
      </c>
      <c r="BH102" s="1">
        <v>1</v>
      </c>
      <c r="BI102" s="1">
        <v>4</v>
      </c>
      <c r="BJ102" s="6"/>
    </row>
    <row r="103" spans="1:62" ht="13.5" customHeight="1" x14ac:dyDescent="0.2">
      <c r="A103" s="5"/>
      <c r="C103" s="1" t="s">
        <v>0</v>
      </c>
      <c r="W103" s="1">
        <f>67-W125</f>
        <v>47</v>
      </c>
      <c r="X103" s="1">
        <f>72-X125</f>
        <v>50</v>
      </c>
      <c r="Y103" s="1">
        <f>92-Y125</f>
        <v>74</v>
      </c>
      <c r="Z103" s="1">
        <f>91-Z125</f>
        <v>72</v>
      </c>
      <c r="AA103" s="1">
        <f>101-AA125</f>
        <v>83</v>
      </c>
      <c r="AB103" s="1">
        <f>175-AB125</f>
        <v>150</v>
      </c>
      <c r="AC103" s="1">
        <f>167-AC125</f>
        <v>144</v>
      </c>
      <c r="AD103" s="1">
        <f>174-AD125</f>
        <v>153</v>
      </c>
      <c r="AE103" s="1">
        <f>181-AE125</f>
        <v>153</v>
      </c>
      <c r="AF103" s="1">
        <f>181-AF125</f>
        <v>168</v>
      </c>
      <c r="AG103" s="1">
        <f>195-AG125</f>
        <v>171</v>
      </c>
      <c r="AH103" s="1">
        <f>184-AH125</f>
        <v>164</v>
      </c>
      <c r="AI103" s="1">
        <f>183-AI125</f>
        <v>163</v>
      </c>
      <c r="AJ103" s="1">
        <f>181-AJ125</f>
        <v>161</v>
      </c>
      <c r="AK103" s="1">
        <f>179-AK125</f>
        <v>161</v>
      </c>
      <c r="AL103" s="1">
        <f>201-AL125</f>
        <v>170</v>
      </c>
      <c r="AM103" s="1">
        <v>173</v>
      </c>
      <c r="AN103" s="1">
        <v>204</v>
      </c>
      <c r="AO103" s="1">
        <v>211</v>
      </c>
      <c r="AP103" s="1">
        <v>216</v>
      </c>
      <c r="AQ103" s="1">
        <v>218</v>
      </c>
      <c r="AR103" s="1">
        <v>197</v>
      </c>
      <c r="AS103" s="1">
        <v>190</v>
      </c>
      <c r="AT103" s="1">
        <v>222</v>
      </c>
      <c r="AU103" s="1">
        <v>227</v>
      </c>
      <c r="AV103" s="1">
        <v>189</v>
      </c>
      <c r="AW103" s="1">
        <v>228</v>
      </c>
      <c r="AX103" s="1">
        <v>212</v>
      </c>
      <c r="AY103" s="1">
        <v>247</v>
      </c>
      <c r="AZ103" s="1">
        <v>250</v>
      </c>
      <c r="BA103" s="1">
        <v>188</v>
      </c>
      <c r="BB103" s="1">
        <v>161</v>
      </c>
      <c r="BC103" s="1">
        <v>170</v>
      </c>
      <c r="BD103" s="1">
        <v>174</v>
      </c>
      <c r="BE103" s="1">
        <v>169</v>
      </c>
      <c r="BF103" s="1">
        <v>164</v>
      </c>
      <c r="BG103" s="1">
        <v>149</v>
      </c>
      <c r="BH103" s="1">
        <v>143</v>
      </c>
      <c r="BI103" s="1">
        <v>139</v>
      </c>
      <c r="BJ103" s="6"/>
    </row>
    <row r="104" spans="1:62" ht="13.5" hidden="1" customHeight="1" x14ac:dyDescent="0.2">
      <c r="A104" s="5"/>
      <c r="C104" s="1" t="s">
        <v>9</v>
      </c>
      <c r="AJ104" s="17">
        <f>0-AJ126</f>
        <v>0</v>
      </c>
      <c r="AK104" s="17">
        <f>5-AK126</f>
        <v>0</v>
      </c>
      <c r="AL104" s="17">
        <f>8-AL126</f>
        <v>0</v>
      </c>
      <c r="BJ104" s="6"/>
    </row>
    <row r="105" spans="1:62" ht="13.5" customHeight="1" x14ac:dyDescent="0.2">
      <c r="A105" s="5"/>
      <c r="C105" s="1" t="s">
        <v>5</v>
      </c>
      <c r="W105" s="1">
        <f>12-W127</f>
        <v>10</v>
      </c>
      <c r="X105" s="1">
        <f>9-X127</f>
        <v>5</v>
      </c>
      <c r="Y105" s="1">
        <f>19-Y127</f>
        <v>17</v>
      </c>
      <c r="Z105" s="1">
        <f>8-Z127</f>
        <v>4</v>
      </c>
      <c r="AA105" s="1">
        <f>14-AA127</f>
        <v>6</v>
      </c>
      <c r="AB105" s="1">
        <f>28-AB127</f>
        <v>23</v>
      </c>
      <c r="AC105" s="1">
        <f>29-AC127</f>
        <v>22</v>
      </c>
      <c r="AD105" s="1">
        <f>33-AD127</f>
        <v>25</v>
      </c>
      <c r="AE105" s="1">
        <f>41-AE127</f>
        <v>30</v>
      </c>
      <c r="AF105" s="1">
        <f>40-AF127</f>
        <v>29</v>
      </c>
      <c r="AG105" s="1">
        <f>37-AG127</f>
        <v>31</v>
      </c>
      <c r="AH105" s="1">
        <f>51-AH127</f>
        <v>45</v>
      </c>
      <c r="AI105" s="1">
        <f>35-AI127</f>
        <v>32</v>
      </c>
      <c r="AJ105" s="1">
        <f>37-AJ127</f>
        <v>27</v>
      </c>
      <c r="AK105" s="1">
        <f>41-AK127</f>
        <v>24</v>
      </c>
      <c r="AL105" s="1">
        <f>52-AL127</f>
        <v>41</v>
      </c>
      <c r="AM105" s="1">
        <v>24</v>
      </c>
      <c r="AN105" s="1">
        <v>33</v>
      </c>
      <c r="AO105" s="1">
        <v>36</v>
      </c>
      <c r="AP105" s="1">
        <v>33</v>
      </c>
      <c r="AQ105" s="1">
        <v>28</v>
      </c>
      <c r="AR105" s="1">
        <v>39</v>
      </c>
      <c r="AS105" s="1">
        <v>23</v>
      </c>
      <c r="AT105" s="1">
        <v>27</v>
      </c>
      <c r="AU105" s="1">
        <v>31</v>
      </c>
      <c r="AV105" s="1">
        <v>40</v>
      </c>
      <c r="AW105" s="1">
        <v>26</v>
      </c>
      <c r="AX105" s="1">
        <v>25</v>
      </c>
      <c r="AY105" s="1">
        <v>22</v>
      </c>
      <c r="AZ105" s="1">
        <v>31</v>
      </c>
      <c r="BA105" s="1">
        <v>32</v>
      </c>
      <c r="BB105" s="1">
        <v>25</v>
      </c>
      <c r="BC105" s="1">
        <v>28</v>
      </c>
      <c r="BD105" s="1">
        <v>24</v>
      </c>
      <c r="BE105" s="1">
        <v>26</v>
      </c>
      <c r="BF105" s="1">
        <v>11</v>
      </c>
      <c r="BG105" s="1">
        <v>23</v>
      </c>
      <c r="BH105" s="1">
        <v>20</v>
      </c>
      <c r="BI105" s="1">
        <v>14</v>
      </c>
      <c r="BJ105" s="6"/>
    </row>
    <row r="106" spans="1:62" ht="13.5" customHeight="1" x14ac:dyDescent="0.2">
      <c r="A106" s="5"/>
      <c r="C106" s="1" t="s">
        <v>7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</v>
      </c>
      <c r="AD106" s="1">
        <v>0</v>
      </c>
      <c r="AE106" s="1">
        <v>2</v>
      </c>
      <c r="AF106" s="1">
        <v>3</v>
      </c>
      <c r="AG106" s="1">
        <v>3</v>
      </c>
      <c r="AH106" s="1">
        <v>4</v>
      </c>
      <c r="AI106" s="1">
        <v>7</v>
      </c>
      <c r="AJ106" s="1">
        <v>4</v>
      </c>
      <c r="AK106" s="1">
        <v>5</v>
      </c>
      <c r="AL106" s="1">
        <v>4</v>
      </c>
      <c r="AM106" s="1">
        <v>6</v>
      </c>
      <c r="AN106" s="1">
        <v>4</v>
      </c>
      <c r="AO106" s="1">
        <v>6</v>
      </c>
      <c r="AP106" s="1">
        <v>8</v>
      </c>
      <c r="AQ106" s="1">
        <v>7</v>
      </c>
      <c r="AR106" s="1">
        <v>5</v>
      </c>
      <c r="AS106" s="1">
        <v>6</v>
      </c>
      <c r="AT106" s="1">
        <v>7</v>
      </c>
      <c r="AU106" s="1">
        <v>8</v>
      </c>
      <c r="AV106" s="1">
        <v>8</v>
      </c>
      <c r="AW106" s="1">
        <v>5</v>
      </c>
      <c r="AX106" s="1">
        <v>6</v>
      </c>
      <c r="AY106" s="1">
        <v>9</v>
      </c>
      <c r="AZ106" s="1">
        <v>9</v>
      </c>
      <c r="BA106" s="1">
        <v>7</v>
      </c>
      <c r="BB106" s="1">
        <v>8</v>
      </c>
      <c r="BC106" s="1">
        <v>7</v>
      </c>
      <c r="BD106" s="1">
        <v>3</v>
      </c>
      <c r="BE106" s="1">
        <v>7</v>
      </c>
      <c r="BF106" s="1">
        <v>4</v>
      </c>
      <c r="BG106" s="1">
        <v>9</v>
      </c>
      <c r="BH106" s="1">
        <v>7</v>
      </c>
      <c r="BI106" s="1">
        <v>2</v>
      </c>
      <c r="BJ106" s="6"/>
    </row>
    <row r="107" spans="1:62" ht="13.5" customHeight="1" x14ac:dyDescent="0.2">
      <c r="A107" s="5"/>
      <c r="W107" s="9">
        <f>SUM(W103:W106)</f>
        <v>57</v>
      </c>
      <c r="X107" s="9">
        <f t="shared" ref="X107:AA107" si="108">SUM(X103:X106)</f>
        <v>55</v>
      </c>
      <c r="Y107" s="9">
        <f t="shared" si="108"/>
        <v>91</v>
      </c>
      <c r="Z107" s="9">
        <f t="shared" si="108"/>
        <v>76</v>
      </c>
      <c r="AA107" s="9">
        <f t="shared" si="108"/>
        <v>89</v>
      </c>
      <c r="AB107" s="9">
        <f t="shared" ref="AB107:AD107" si="109">SUM(AB103:AB106)</f>
        <v>173</v>
      </c>
      <c r="AC107" s="9">
        <f t="shared" si="109"/>
        <v>168</v>
      </c>
      <c r="AD107" s="9">
        <f t="shared" si="109"/>
        <v>178</v>
      </c>
      <c r="AE107" s="9">
        <f t="shared" ref="AE107:AG107" si="110">SUM(AE103:AE106)</f>
        <v>185</v>
      </c>
      <c r="AF107" s="9">
        <f t="shared" si="110"/>
        <v>200</v>
      </c>
      <c r="AG107" s="9">
        <f t="shared" si="110"/>
        <v>205</v>
      </c>
      <c r="AH107" s="9">
        <f>SUM(AH103:AH106)</f>
        <v>213</v>
      </c>
      <c r="AI107" s="9">
        <f t="shared" ref="AI107:AJ107" si="111">SUM(AI103:AI106)</f>
        <v>202</v>
      </c>
      <c r="AJ107" s="9">
        <f t="shared" si="111"/>
        <v>192</v>
      </c>
      <c r="AK107" s="9">
        <f t="shared" ref="AK107:AV107" si="112">SUM(AK103:AK106)</f>
        <v>190</v>
      </c>
      <c r="AL107" s="9">
        <f t="shared" si="112"/>
        <v>215</v>
      </c>
      <c r="AM107" s="9">
        <f t="shared" si="112"/>
        <v>203</v>
      </c>
      <c r="AN107" s="9">
        <f t="shared" si="112"/>
        <v>241</v>
      </c>
      <c r="AO107" s="9">
        <f t="shared" si="112"/>
        <v>253</v>
      </c>
      <c r="AP107" s="9">
        <f t="shared" si="112"/>
        <v>257</v>
      </c>
      <c r="AQ107" s="9">
        <f t="shared" si="112"/>
        <v>253</v>
      </c>
      <c r="AR107" s="9">
        <f t="shared" si="112"/>
        <v>241</v>
      </c>
      <c r="AS107" s="9">
        <f t="shared" si="112"/>
        <v>219</v>
      </c>
      <c r="AT107" s="9">
        <f t="shared" si="112"/>
        <v>256</v>
      </c>
      <c r="AU107" s="9">
        <f t="shared" si="112"/>
        <v>266</v>
      </c>
      <c r="AV107" s="9">
        <f t="shared" si="112"/>
        <v>237</v>
      </c>
      <c r="AW107" s="9">
        <f t="shared" ref="AW107:BB107" si="113">SUM(AW103:AW106)</f>
        <v>259</v>
      </c>
      <c r="AX107" s="9">
        <f t="shared" si="113"/>
        <v>243</v>
      </c>
      <c r="AY107" s="9">
        <f t="shared" si="113"/>
        <v>278</v>
      </c>
      <c r="AZ107" s="9">
        <f t="shared" si="113"/>
        <v>290</v>
      </c>
      <c r="BA107" s="9">
        <f t="shared" si="113"/>
        <v>227</v>
      </c>
      <c r="BB107" s="9">
        <f t="shared" si="113"/>
        <v>194</v>
      </c>
      <c r="BC107" s="9">
        <f t="shared" ref="BC107" si="114">SUM(BC103:BC106)</f>
        <v>205</v>
      </c>
      <c r="BD107" s="9">
        <f t="shared" ref="BD107:BI107" si="115">SUM(BD102:BD106)</f>
        <v>205</v>
      </c>
      <c r="BE107" s="9">
        <f t="shared" si="115"/>
        <v>209</v>
      </c>
      <c r="BF107" s="9">
        <f t="shared" si="115"/>
        <v>183</v>
      </c>
      <c r="BG107" s="9">
        <f t="shared" si="115"/>
        <v>184</v>
      </c>
      <c r="BH107" s="9">
        <f t="shared" si="115"/>
        <v>171</v>
      </c>
      <c r="BI107" s="9">
        <f t="shared" si="115"/>
        <v>159</v>
      </c>
      <c r="BJ107" s="6"/>
    </row>
    <row r="108" spans="1:62" ht="13.5" customHeight="1" x14ac:dyDescent="0.2">
      <c r="A108" s="5"/>
      <c r="B108" s="8" t="s">
        <v>76</v>
      </c>
      <c r="BJ108" s="6"/>
    </row>
    <row r="109" spans="1:62" ht="13.5" customHeight="1" x14ac:dyDescent="0.2">
      <c r="A109" s="5"/>
      <c r="C109" s="1" t="s">
        <v>0</v>
      </c>
      <c r="W109" s="1">
        <v>11</v>
      </c>
      <c r="X109" s="1">
        <v>9</v>
      </c>
      <c r="Y109" s="1">
        <v>7</v>
      </c>
      <c r="Z109" s="1">
        <v>15</v>
      </c>
      <c r="AA109" s="1">
        <v>8</v>
      </c>
      <c r="AB109" s="1">
        <v>6</v>
      </c>
      <c r="AC109" s="1">
        <v>16</v>
      </c>
      <c r="AD109" s="1">
        <v>8</v>
      </c>
      <c r="AE109" s="1">
        <v>8</v>
      </c>
      <c r="AF109" s="1">
        <v>10</v>
      </c>
      <c r="AG109" s="1">
        <v>7</v>
      </c>
      <c r="AH109" s="1">
        <v>15</v>
      </c>
      <c r="AI109" s="1">
        <v>22</v>
      </c>
      <c r="AJ109" s="1">
        <v>34</v>
      </c>
      <c r="AK109" s="1">
        <v>46</v>
      </c>
      <c r="AL109" s="1">
        <v>57</v>
      </c>
      <c r="AM109" s="1">
        <v>60</v>
      </c>
      <c r="AN109" s="1">
        <v>51</v>
      </c>
      <c r="AO109" s="1">
        <v>68</v>
      </c>
      <c r="AP109" s="1">
        <v>72</v>
      </c>
      <c r="AQ109" s="1">
        <v>66</v>
      </c>
      <c r="AR109" s="1">
        <v>74</v>
      </c>
      <c r="AS109" s="1">
        <v>64</v>
      </c>
      <c r="AT109" s="1">
        <v>80</v>
      </c>
      <c r="AU109" s="1">
        <v>87</v>
      </c>
      <c r="AV109" s="1">
        <v>84</v>
      </c>
      <c r="AW109" s="1">
        <v>83</v>
      </c>
      <c r="AX109" s="1">
        <v>72</v>
      </c>
      <c r="AY109" s="1">
        <v>91</v>
      </c>
      <c r="AZ109" s="1">
        <v>89</v>
      </c>
      <c r="BA109" s="1">
        <v>62</v>
      </c>
      <c r="BB109" s="1">
        <v>53</v>
      </c>
      <c r="BC109" s="1">
        <v>61</v>
      </c>
      <c r="BD109" s="1">
        <v>56</v>
      </c>
      <c r="BE109" s="1">
        <v>49</v>
      </c>
      <c r="BF109" s="1">
        <v>49</v>
      </c>
      <c r="BG109" s="1">
        <v>41</v>
      </c>
      <c r="BH109" s="1">
        <v>44</v>
      </c>
      <c r="BI109" s="1">
        <v>27</v>
      </c>
      <c r="BJ109" s="6"/>
    </row>
    <row r="110" spans="1:62" ht="13.5" customHeight="1" x14ac:dyDescent="0.2">
      <c r="A110" s="5"/>
      <c r="B110" s="8" t="s">
        <v>75</v>
      </c>
      <c r="BJ110" s="6"/>
    </row>
    <row r="111" spans="1:62" ht="13.5" customHeight="1" x14ac:dyDescent="0.2">
      <c r="A111" s="5"/>
      <c r="C111" s="1" t="s">
        <v>0</v>
      </c>
      <c r="W111" s="1">
        <v>49</v>
      </c>
      <c r="X111" s="1">
        <v>65</v>
      </c>
      <c r="Y111" s="1">
        <v>62</v>
      </c>
      <c r="Z111" s="1">
        <v>71</v>
      </c>
      <c r="AA111" s="1">
        <v>75</v>
      </c>
      <c r="AB111" s="1">
        <v>85</v>
      </c>
      <c r="AC111" s="1">
        <v>39</v>
      </c>
      <c r="AD111" s="1">
        <v>41</v>
      </c>
      <c r="AE111" s="1">
        <v>120</v>
      </c>
      <c r="AF111" s="1">
        <v>140</v>
      </c>
      <c r="AG111" s="1">
        <v>148</v>
      </c>
      <c r="AH111" s="1">
        <v>144</v>
      </c>
      <c r="AI111" s="1">
        <v>143</v>
      </c>
      <c r="AJ111" s="1">
        <v>117</v>
      </c>
      <c r="AK111" s="1">
        <v>94</v>
      </c>
      <c r="AL111" s="1">
        <v>110</v>
      </c>
      <c r="AM111" s="1">
        <v>115</v>
      </c>
      <c r="AN111" s="1">
        <v>123</v>
      </c>
      <c r="AO111" s="1">
        <v>152</v>
      </c>
      <c r="AP111" s="1">
        <v>160</v>
      </c>
      <c r="AQ111" s="1">
        <v>163</v>
      </c>
      <c r="AR111" s="1">
        <v>186</v>
      </c>
      <c r="AS111" s="1">
        <v>181</v>
      </c>
      <c r="AT111" s="1">
        <v>200</v>
      </c>
      <c r="AU111" s="1">
        <v>201</v>
      </c>
      <c r="AV111" s="1">
        <v>206</v>
      </c>
      <c r="AW111" s="1">
        <v>224</v>
      </c>
      <c r="AX111" s="1">
        <v>246</v>
      </c>
      <c r="AY111" s="1">
        <v>284</v>
      </c>
      <c r="AZ111" s="1">
        <v>253</v>
      </c>
      <c r="BA111" s="1">
        <v>250</v>
      </c>
      <c r="BB111" s="1">
        <v>237</v>
      </c>
      <c r="BC111" s="1">
        <v>194</v>
      </c>
      <c r="BD111" s="1">
        <v>197</v>
      </c>
      <c r="BE111" s="1">
        <v>205</v>
      </c>
      <c r="BF111" s="1">
        <v>191</v>
      </c>
      <c r="BG111" s="1">
        <v>148</v>
      </c>
      <c r="BH111" s="1">
        <v>126</v>
      </c>
      <c r="BI111" s="1">
        <v>106</v>
      </c>
      <c r="BJ111" s="6"/>
    </row>
    <row r="112" spans="1:62" ht="13.5" customHeight="1" x14ac:dyDescent="0.2">
      <c r="A112" s="5"/>
      <c r="C112" s="1" t="s">
        <v>9</v>
      </c>
      <c r="AN112" s="1">
        <v>0</v>
      </c>
      <c r="AO112" s="1">
        <v>0</v>
      </c>
      <c r="AP112" s="1">
        <v>0</v>
      </c>
      <c r="AQ112" s="1">
        <v>0</v>
      </c>
      <c r="AR112" s="1">
        <v>5</v>
      </c>
      <c r="AS112" s="1">
        <v>1</v>
      </c>
      <c r="AT112" s="1">
        <v>1</v>
      </c>
      <c r="AU112" s="1">
        <v>4</v>
      </c>
      <c r="AV112" s="1">
        <v>2</v>
      </c>
      <c r="AW112" s="1">
        <v>2</v>
      </c>
      <c r="AX112" s="1">
        <v>4</v>
      </c>
      <c r="AY112" s="1">
        <v>2</v>
      </c>
      <c r="AZ112" s="1">
        <v>1</v>
      </c>
      <c r="BA112" s="1">
        <v>2</v>
      </c>
      <c r="BB112" s="1">
        <v>10</v>
      </c>
      <c r="BC112" s="1">
        <v>19</v>
      </c>
      <c r="BD112" s="1">
        <v>17</v>
      </c>
      <c r="BE112" s="1">
        <v>5</v>
      </c>
      <c r="BF112" s="1">
        <v>16</v>
      </c>
      <c r="BG112" s="1">
        <v>7</v>
      </c>
      <c r="BH112" s="1">
        <v>4</v>
      </c>
      <c r="BI112" s="1">
        <v>4</v>
      </c>
      <c r="BJ112" s="6"/>
    </row>
    <row r="113" spans="1:62" ht="13.5" customHeight="1" x14ac:dyDescent="0.2">
      <c r="A113" s="5"/>
      <c r="C113" s="1" t="s">
        <v>5</v>
      </c>
      <c r="AB113" s="1">
        <v>0</v>
      </c>
      <c r="AC113" s="1">
        <v>0</v>
      </c>
      <c r="AD113" s="1">
        <v>11</v>
      </c>
      <c r="AE113" s="1">
        <v>19</v>
      </c>
      <c r="AF113" s="1">
        <v>42</v>
      </c>
      <c r="AG113" s="1">
        <v>107</v>
      </c>
      <c r="AH113" s="1">
        <v>46</v>
      </c>
      <c r="AI113" s="1">
        <v>94</v>
      </c>
      <c r="AJ113" s="1">
        <v>66</v>
      </c>
      <c r="AK113" s="1">
        <v>30</v>
      </c>
      <c r="AL113" s="1">
        <v>88</v>
      </c>
      <c r="AM113" s="1">
        <v>36</v>
      </c>
      <c r="AN113" s="1">
        <v>65</v>
      </c>
      <c r="AO113" s="1">
        <v>60</v>
      </c>
      <c r="AP113" s="1">
        <v>46</v>
      </c>
      <c r="AQ113" s="1">
        <v>48</v>
      </c>
      <c r="AR113" s="1">
        <v>51</v>
      </c>
      <c r="AS113" s="1">
        <v>43</v>
      </c>
      <c r="AT113" s="1">
        <v>41</v>
      </c>
      <c r="AU113" s="1">
        <v>72</v>
      </c>
      <c r="AV113" s="1">
        <v>63</v>
      </c>
      <c r="AW113" s="1">
        <v>79</v>
      </c>
      <c r="AX113" s="1">
        <v>52</v>
      </c>
      <c r="AY113" s="1">
        <v>55</v>
      </c>
      <c r="AZ113" s="1">
        <v>53</v>
      </c>
      <c r="BA113" s="1">
        <v>67</v>
      </c>
      <c r="BB113" s="1">
        <v>89</v>
      </c>
      <c r="BC113" s="1">
        <v>3</v>
      </c>
      <c r="BD113" s="1">
        <v>1</v>
      </c>
      <c r="BE113" s="1">
        <v>3</v>
      </c>
      <c r="BJ113" s="6"/>
    </row>
    <row r="114" spans="1:62" ht="13.5" customHeight="1" x14ac:dyDescent="0.2">
      <c r="A114" s="5"/>
      <c r="C114" s="1" t="s">
        <v>7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1</v>
      </c>
      <c r="AG114" s="1">
        <v>0</v>
      </c>
      <c r="AH114" s="1">
        <v>0</v>
      </c>
      <c r="AI114" s="1">
        <v>2</v>
      </c>
      <c r="AJ114" s="1">
        <v>4</v>
      </c>
      <c r="AK114" s="1">
        <v>4</v>
      </c>
      <c r="AL114" s="1">
        <v>6</v>
      </c>
      <c r="AM114" s="1">
        <v>5</v>
      </c>
      <c r="AN114" s="1">
        <v>2</v>
      </c>
      <c r="AO114" s="1">
        <v>3</v>
      </c>
      <c r="AP114" s="1">
        <v>4</v>
      </c>
      <c r="AQ114" s="1">
        <v>3</v>
      </c>
      <c r="AR114" s="1">
        <v>10</v>
      </c>
      <c r="AS114" s="1">
        <v>2</v>
      </c>
      <c r="AT114" s="1">
        <v>2</v>
      </c>
      <c r="AU114" s="1">
        <v>4</v>
      </c>
      <c r="AV114" s="1">
        <v>6</v>
      </c>
      <c r="AW114" s="1">
        <v>7</v>
      </c>
      <c r="AX114" s="1">
        <v>7</v>
      </c>
      <c r="AY114" s="1">
        <v>9</v>
      </c>
      <c r="AZ114" s="1">
        <v>5</v>
      </c>
      <c r="BA114" s="1">
        <v>8</v>
      </c>
      <c r="BB114" s="1">
        <v>5</v>
      </c>
      <c r="BC114" s="1">
        <v>25</v>
      </c>
      <c r="BD114" s="1">
        <v>33</v>
      </c>
      <c r="BE114" s="1">
        <v>41</v>
      </c>
      <c r="BF114" s="1">
        <v>47</v>
      </c>
      <c r="BG114" s="1">
        <v>66</v>
      </c>
      <c r="BH114" s="1">
        <v>37</v>
      </c>
      <c r="BI114" s="1">
        <v>38</v>
      </c>
      <c r="BJ114" s="6"/>
    </row>
    <row r="115" spans="1:62" ht="13.5" customHeight="1" x14ac:dyDescent="0.2">
      <c r="A115" s="5"/>
      <c r="C115" s="1" t="s">
        <v>32</v>
      </c>
      <c r="W115" s="1">
        <v>28</v>
      </c>
      <c r="X115" s="1">
        <v>30</v>
      </c>
      <c r="Y115" s="1">
        <v>42</v>
      </c>
      <c r="Z115" s="1">
        <v>41</v>
      </c>
      <c r="AA115" s="1">
        <v>37</v>
      </c>
      <c r="AB115" s="1">
        <v>39</v>
      </c>
      <c r="AC115" s="1">
        <v>40</v>
      </c>
      <c r="AD115" s="1">
        <v>39</v>
      </c>
      <c r="AE115" s="1">
        <v>35</v>
      </c>
      <c r="AF115" s="1">
        <v>41</v>
      </c>
      <c r="AG115" s="1">
        <v>37</v>
      </c>
      <c r="AH115" s="1">
        <v>38</v>
      </c>
      <c r="AI115" s="1">
        <v>43</v>
      </c>
      <c r="AJ115" s="1">
        <v>44</v>
      </c>
      <c r="AK115" s="1">
        <v>45</v>
      </c>
      <c r="AL115" s="1">
        <v>42</v>
      </c>
      <c r="AM115" s="1">
        <v>39</v>
      </c>
      <c r="AN115" s="1">
        <v>35</v>
      </c>
      <c r="AO115" s="1">
        <v>46</v>
      </c>
      <c r="AP115" s="1">
        <v>34</v>
      </c>
      <c r="AQ115" s="1">
        <v>44</v>
      </c>
      <c r="AR115" s="1">
        <v>38</v>
      </c>
      <c r="AS115" s="1">
        <v>44</v>
      </c>
      <c r="AT115" s="1">
        <v>41</v>
      </c>
      <c r="AU115" s="1">
        <v>44</v>
      </c>
      <c r="AV115" s="1">
        <v>47</v>
      </c>
      <c r="AW115" s="1">
        <v>40</v>
      </c>
      <c r="AX115" s="1">
        <v>39</v>
      </c>
      <c r="AY115" s="1">
        <v>41</v>
      </c>
      <c r="AZ115" s="1">
        <v>45</v>
      </c>
      <c r="BA115" s="1">
        <v>43</v>
      </c>
      <c r="BB115" s="1">
        <v>39</v>
      </c>
      <c r="BC115" s="1">
        <v>39</v>
      </c>
      <c r="BD115" s="1">
        <v>46</v>
      </c>
      <c r="BE115" s="1">
        <v>47</v>
      </c>
      <c r="BF115" s="1">
        <v>37</v>
      </c>
      <c r="BG115" s="1">
        <v>44</v>
      </c>
      <c r="BH115" s="1">
        <v>41</v>
      </c>
      <c r="BI115" s="1">
        <v>43</v>
      </c>
      <c r="BJ115" s="6"/>
    </row>
    <row r="116" spans="1:62" ht="13.5" customHeight="1" x14ac:dyDescent="0.2">
      <c r="A116" s="5"/>
      <c r="W116" s="9">
        <f t="shared" ref="W116:AA116" si="116">SUM(W111:W115)</f>
        <v>77</v>
      </c>
      <c r="X116" s="9">
        <f t="shared" si="116"/>
        <v>95</v>
      </c>
      <c r="Y116" s="9">
        <f t="shared" si="116"/>
        <v>104</v>
      </c>
      <c r="Z116" s="9">
        <f t="shared" si="116"/>
        <v>112</v>
      </c>
      <c r="AA116" s="9">
        <f t="shared" si="116"/>
        <v>112</v>
      </c>
      <c r="AB116" s="9">
        <f t="shared" ref="AB116:AD116" si="117">SUM(AB111:AB115)</f>
        <v>124</v>
      </c>
      <c r="AC116" s="9">
        <f t="shared" si="117"/>
        <v>79</v>
      </c>
      <c r="AD116" s="9">
        <f t="shared" si="117"/>
        <v>91</v>
      </c>
      <c r="AE116" s="9">
        <f>SUM(AE111:AE115)</f>
        <v>174</v>
      </c>
      <c r="AF116" s="9">
        <f t="shared" ref="AF116:AG116" si="118">SUM(AF111:AF115)</f>
        <v>224</v>
      </c>
      <c r="AG116" s="9">
        <f t="shared" si="118"/>
        <v>292</v>
      </c>
      <c r="AH116" s="9">
        <f>SUM(AH111:AH115)</f>
        <v>228</v>
      </c>
      <c r="AI116" s="9">
        <f t="shared" ref="AI116:AJ116" si="119">SUM(AI111:AI115)</f>
        <v>282</v>
      </c>
      <c r="AJ116" s="9">
        <f t="shared" si="119"/>
        <v>231</v>
      </c>
      <c r="AK116" s="9">
        <f>SUM(AK111:AK115)</f>
        <v>173</v>
      </c>
      <c r="AL116" s="9">
        <f t="shared" ref="AL116:AV116" si="120">SUM(AL111:AL115)</f>
        <v>246</v>
      </c>
      <c r="AM116" s="9">
        <f t="shared" si="120"/>
        <v>195</v>
      </c>
      <c r="AN116" s="9">
        <f t="shared" si="120"/>
        <v>225</v>
      </c>
      <c r="AO116" s="9">
        <f t="shared" si="120"/>
        <v>261</v>
      </c>
      <c r="AP116" s="9">
        <f t="shared" si="120"/>
        <v>244</v>
      </c>
      <c r="AQ116" s="9">
        <f t="shared" si="120"/>
        <v>258</v>
      </c>
      <c r="AR116" s="9">
        <f t="shared" si="120"/>
        <v>290</v>
      </c>
      <c r="AS116" s="9">
        <f t="shared" si="120"/>
        <v>271</v>
      </c>
      <c r="AT116" s="9">
        <f t="shared" si="120"/>
        <v>285</v>
      </c>
      <c r="AU116" s="9">
        <f t="shared" si="120"/>
        <v>325</v>
      </c>
      <c r="AV116" s="9">
        <f t="shared" si="120"/>
        <v>324</v>
      </c>
      <c r="AW116" s="9">
        <f t="shared" ref="AW116:BB116" si="121">SUM(AW111:AW115)</f>
        <v>352</v>
      </c>
      <c r="AX116" s="9">
        <f t="shared" si="121"/>
        <v>348</v>
      </c>
      <c r="AY116" s="9">
        <f t="shared" si="121"/>
        <v>391</v>
      </c>
      <c r="AZ116" s="9">
        <f t="shared" si="121"/>
        <v>357</v>
      </c>
      <c r="BA116" s="9">
        <f t="shared" si="121"/>
        <v>370</v>
      </c>
      <c r="BB116" s="9">
        <f t="shared" si="121"/>
        <v>380</v>
      </c>
      <c r="BC116" s="9">
        <f t="shared" ref="BC116:BD116" si="122">SUM(BC111:BC115)</f>
        <v>280</v>
      </c>
      <c r="BD116" s="9">
        <f t="shared" si="122"/>
        <v>294</v>
      </c>
      <c r="BE116" s="9">
        <f t="shared" ref="BE116:BF116" si="123">SUM(BE111:BE115)</f>
        <v>301</v>
      </c>
      <c r="BF116" s="9">
        <f t="shared" si="123"/>
        <v>291</v>
      </c>
      <c r="BG116" s="9">
        <f t="shared" ref="BG116" si="124">SUM(BG111:BG115)</f>
        <v>265</v>
      </c>
      <c r="BH116" s="9">
        <f t="shared" ref="BH116:BI116" si="125">SUM(BH111:BH115)</f>
        <v>208</v>
      </c>
      <c r="BI116" s="9">
        <f t="shared" si="125"/>
        <v>191</v>
      </c>
      <c r="BJ116" s="6"/>
    </row>
    <row r="117" spans="1:62" ht="13.5" customHeight="1" x14ac:dyDescent="0.2">
      <c r="A117" s="5"/>
      <c r="B117" s="8" t="s">
        <v>74</v>
      </c>
      <c r="BJ117" s="6"/>
    </row>
    <row r="118" spans="1:62" ht="13.5" customHeight="1" x14ac:dyDescent="0.2">
      <c r="A118" s="5"/>
      <c r="B118" s="8"/>
      <c r="C118" s="1" t="s">
        <v>10</v>
      </c>
      <c r="BC118" s="1">
        <v>2</v>
      </c>
      <c r="BD118" s="1">
        <v>0</v>
      </c>
      <c r="BE118" s="1">
        <v>3</v>
      </c>
      <c r="BF118" s="1">
        <v>1</v>
      </c>
      <c r="BG118" s="1">
        <v>1</v>
      </c>
      <c r="BH118" s="1">
        <v>2</v>
      </c>
      <c r="BI118" s="1">
        <v>0</v>
      </c>
      <c r="BJ118" s="6"/>
    </row>
    <row r="119" spans="1:62" ht="13.5" customHeight="1" x14ac:dyDescent="0.2">
      <c r="A119" s="5"/>
      <c r="C119" s="1" t="s">
        <v>0</v>
      </c>
      <c r="W119" s="1">
        <v>624</v>
      </c>
      <c r="X119" s="1">
        <v>644</v>
      </c>
      <c r="Y119" s="1">
        <v>711</v>
      </c>
      <c r="Z119" s="1">
        <v>750</v>
      </c>
      <c r="AA119" s="1">
        <v>673</v>
      </c>
      <c r="AB119" s="1">
        <v>664</v>
      </c>
      <c r="AC119" s="1">
        <v>638</v>
      </c>
      <c r="AD119" s="1">
        <v>618</v>
      </c>
      <c r="AE119" s="1">
        <v>499</v>
      </c>
      <c r="AF119" s="1">
        <v>445</v>
      </c>
      <c r="AG119" s="1">
        <v>418</v>
      </c>
      <c r="AH119" s="1">
        <v>403</v>
      </c>
      <c r="AI119" s="1">
        <v>450</v>
      </c>
      <c r="AJ119" s="1">
        <v>470</v>
      </c>
      <c r="AK119" s="1">
        <v>499</v>
      </c>
      <c r="AL119" s="1">
        <v>547</v>
      </c>
      <c r="AM119" s="1">
        <v>566</v>
      </c>
      <c r="AN119" s="1">
        <v>612</v>
      </c>
      <c r="AO119" s="1">
        <v>532</v>
      </c>
      <c r="AP119" s="1">
        <v>542</v>
      </c>
      <c r="AQ119" s="1">
        <v>579</v>
      </c>
      <c r="AR119" s="1">
        <v>598</v>
      </c>
      <c r="AS119" s="1">
        <v>573</v>
      </c>
      <c r="AT119" s="1">
        <v>545</v>
      </c>
      <c r="AU119" s="1">
        <v>579</v>
      </c>
      <c r="AV119" s="1">
        <v>505</v>
      </c>
      <c r="AW119" s="1">
        <f>323+76+41</f>
        <v>440</v>
      </c>
      <c r="AX119" s="1">
        <v>507</v>
      </c>
      <c r="AY119" s="1">
        <v>516</v>
      </c>
      <c r="AZ119" s="1">
        <v>524</v>
      </c>
      <c r="BA119" s="1">
        <v>523</v>
      </c>
      <c r="BB119" s="1">
        <v>534</v>
      </c>
      <c r="BC119" s="1">
        <v>533</v>
      </c>
      <c r="BD119" s="1">
        <v>531</v>
      </c>
      <c r="BE119" s="1">
        <v>447</v>
      </c>
      <c r="BF119" s="1">
        <v>423</v>
      </c>
      <c r="BG119" s="1">
        <v>348</v>
      </c>
      <c r="BH119" s="1">
        <v>326</v>
      </c>
      <c r="BI119" s="1">
        <v>335</v>
      </c>
      <c r="BJ119" s="6"/>
    </row>
    <row r="120" spans="1:62" ht="13.5" customHeight="1" x14ac:dyDescent="0.2">
      <c r="A120" s="5"/>
      <c r="C120" s="1" t="s">
        <v>9</v>
      </c>
      <c r="AE120" s="1">
        <v>0</v>
      </c>
      <c r="AF120" s="1">
        <v>0</v>
      </c>
      <c r="AG120" s="1">
        <v>4</v>
      </c>
      <c r="AH120" s="1">
        <v>2</v>
      </c>
      <c r="AI120" s="1">
        <v>3</v>
      </c>
      <c r="AJ120" s="1">
        <v>17</v>
      </c>
      <c r="AK120" s="1">
        <v>23</v>
      </c>
      <c r="AL120" s="1">
        <v>30</v>
      </c>
      <c r="AM120" s="1">
        <v>46</v>
      </c>
      <c r="AN120" s="1">
        <v>17</v>
      </c>
      <c r="AO120" s="1">
        <v>21</v>
      </c>
      <c r="AP120" s="1">
        <v>16</v>
      </c>
      <c r="AQ120" s="1">
        <v>16</v>
      </c>
      <c r="AR120" s="1">
        <v>18</v>
      </c>
      <c r="AS120" s="1">
        <v>12</v>
      </c>
      <c r="AT120" s="1">
        <v>36</v>
      </c>
      <c r="AU120" s="1">
        <v>34</v>
      </c>
      <c r="AV120" s="1">
        <v>34</v>
      </c>
      <c r="AW120" s="1">
        <v>31</v>
      </c>
      <c r="AX120" s="1">
        <v>31</v>
      </c>
      <c r="AY120" s="1">
        <v>34</v>
      </c>
      <c r="AZ120" s="1">
        <v>44</v>
      </c>
      <c r="BA120" s="1">
        <v>51</v>
      </c>
      <c r="BB120" s="1">
        <v>47</v>
      </c>
      <c r="BC120" s="1">
        <v>33</v>
      </c>
      <c r="BD120" s="1">
        <v>35</v>
      </c>
      <c r="BE120" s="1">
        <v>50</v>
      </c>
      <c r="BF120" s="1">
        <v>59</v>
      </c>
      <c r="BG120" s="1">
        <v>48</v>
      </c>
      <c r="BH120" s="1">
        <v>61</v>
      </c>
      <c r="BI120" s="1">
        <v>51</v>
      </c>
      <c r="BJ120" s="6"/>
    </row>
    <row r="121" spans="1:62" ht="13.5" customHeight="1" x14ac:dyDescent="0.2">
      <c r="A121" s="5"/>
      <c r="C121" s="1" t="s">
        <v>5</v>
      </c>
      <c r="W121" s="1">
        <v>80</v>
      </c>
      <c r="X121" s="1">
        <v>83</v>
      </c>
      <c r="Y121" s="1">
        <v>107</v>
      </c>
      <c r="Z121" s="1">
        <v>93</v>
      </c>
      <c r="AA121" s="1">
        <v>102</v>
      </c>
      <c r="AB121" s="1">
        <v>97</v>
      </c>
      <c r="AC121" s="1">
        <v>111</v>
      </c>
      <c r="AD121" s="1">
        <v>111</v>
      </c>
      <c r="AE121" s="1">
        <v>106</v>
      </c>
      <c r="AF121" s="1">
        <v>89</v>
      </c>
      <c r="AG121" s="1">
        <f>92-AG120</f>
        <v>88</v>
      </c>
      <c r="AH121" s="1">
        <f>70-AH120</f>
        <v>68</v>
      </c>
      <c r="AI121" s="1">
        <f>96-AI120</f>
        <v>93</v>
      </c>
      <c r="AJ121" s="1">
        <v>91</v>
      </c>
      <c r="AK121" s="1">
        <v>100</v>
      </c>
      <c r="AL121" s="1">
        <v>127</v>
      </c>
      <c r="AM121" s="1">
        <v>135</v>
      </c>
      <c r="AN121" s="1">
        <v>117</v>
      </c>
      <c r="AO121" s="1">
        <v>145</v>
      </c>
      <c r="AP121" s="1">
        <v>133</v>
      </c>
      <c r="AQ121" s="1">
        <v>163</v>
      </c>
      <c r="AR121" s="1">
        <v>163</v>
      </c>
      <c r="AS121" s="1">
        <v>210</v>
      </c>
      <c r="AT121" s="1">
        <v>162</v>
      </c>
      <c r="AU121" s="1">
        <v>171</v>
      </c>
      <c r="AV121" s="1">
        <v>204</v>
      </c>
      <c r="AW121" s="1">
        <v>189</v>
      </c>
      <c r="AX121" s="1">
        <v>185</v>
      </c>
      <c r="AY121" s="1">
        <v>169</v>
      </c>
      <c r="AZ121" s="1">
        <v>174</v>
      </c>
      <c r="BA121" s="1">
        <v>226</v>
      </c>
      <c r="BB121" s="1">
        <v>206</v>
      </c>
      <c r="BC121" s="1">
        <v>218</v>
      </c>
      <c r="BD121" s="1">
        <v>170</v>
      </c>
      <c r="BE121" s="1">
        <v>171</v>
      </c>
      <c r="BF121" s="1">
        <v>143</v>
      </c>
      <c r="BG121" s="1">
        <v>172</v>
      </c>
      <c r="BH121" s="1">
        <v>182</v>
      </c>
      <c r="BI121" s="1">
        <v>166</v>
      </c>
      <c r="BJ121" s="6"/>
    </row>
    <row r="122" spans="1:62" ht="13.5" customHeight="1" x14ac:dyDescent="0.2">
      <c r="A122" s="5"/>
      <c r="C122" s="1" t="s">
        <v>7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1</v>
      </c>
      <c r="AR122" s="1">
        <v>1</v>
      </c>
      <c r="AS122" s="1">
        <v>0</v>
      </c>
      <c r="AT122" s="1">
        <v>2</v>
      </c>
      <c r="AU122" s="1">
        <v>1</v>
      </c>
      <c r="AV122" s="1">
        <v>2</v>
      </c>
      <c r="AW122" s="1">
        <v>0</v>
      </c>
      <c r="AX122" s="1">
        <v>0</v>
      </c>
      <c r="AY122" s="1">
        <v>8</v>
      </c>
      <c r="AZ122" s="1">
        <v>3</v>
      </c>
      <c r="BA122" s="1">
        <v>1</v>
      </c>
      <c r="BB122" s="1">
        <v>1</v>
      </c>
      <c r="BC122" s="1">
        <v>3</v>
      </c>
      <c r="BD122" s="1">
        <v>3</v>
      </c>
      <c r="BE122" s="1">
        <v>12</v>
      </c>
      <c r="BF122" s="1">
        <v>14</v>
      </c>
      <c r="BG122" s="1">
        <v>13</v>
      </c>
      <c r="BH122" s="1">
        <v>13</v>
      </c>
      <c r="BI122" s="1">
        <v>13</v>
      </c>
      <c r="BJ122" s="6"/>
    </row>
    <row r="123" spans="1:62" ht="13.5" customHeight="1" x14ac:dyDescent="0.2">
      <c r="A123" s="5"/>
      <c r="W123" s="9">
        <f>SUM(W119:W121)</f>
        <v>704</v>
      </c>
      <c r="X123" s="9">
        <f t="shared" ref="X123:AA123" si="126">SUM(X119:X121)</f>
        <v>727</v>
      </c>
      <c r="Y123" s="9">
        <f t="shared" si="126"/>
        <v>818</v>
      </c>
      <c r="Z123" s="9">
        <f t="shared" si="126"/>
        <v>843</v>
      </c>
      <c r="AA123" s="9">
        <f t="shared" si="126"/>
        <v>775</v>
      </c>
      <c r="AB123" s="9">
        <f>SUM(AB119:AB121)</f>
        <v>761</v>
      </c>
      <c r="AC123" s="9">
        <f t="shared" ref="AC123:AD123" si="127">SUM(AC119:AC121)</f>
        <v>749</v>
      </c>
      <c r="AD123" s="9">
        <f t="shared" si="127"/>
        <v>729</v>
      </c>
      <c r="AE123" s="9">
        <f t="shared" ref="AE123:AG123" si="128">SUM(AE119:AE121)</f>
        <v>605</v>
      </c>
      <c r="AF123" s="9">
        <f t="shared" si="128"/>
        <v>534</v>
      </c>
      <c r="AG123" s="9">
        <f t="shared" si="128"/>
        <v>510</v>
      </c>
      <c r="AH123" s="9">
        <f t="shared" ref="AH123:AJ123" si="129">SUM(AH119:AH121)</f>
        <v>473</v>
      </c>
      <c r="AI123" s="9">
        <f t="shared" si="129"/>
        <v>546</v>
      </c>
      <c r="AJ123" s="9">
        <f t="shared" si="129"/>
        <v>578</v>
      </c>
      <c r="AK123" s="9">
        <f>SUM(AK119:AK121)</f>
        <v>622</v>
      </c>
      <c r="AL123" s="9">
        <f t="shared" ref="AL123:AV123" si="130">SUM(AL119:AL122)</f>
        <v>704</v>
      </c>
      <c r="AM123" s="9">
        <f t="shared" si="130"/>
        <v>747</v>
      </c>
      <c r="AN123" s="9">
        <f t="shared" si="130"/>
        <v>746</v>
      </c>
      <c r="AO123" s="9">
        <f t="shared" si="130"/>
        <v>698</v>
      </c>
      <c r="AP123" s="9">
        <f t="shared" si="130"/>
        <v>691</v>
      </c>
      <c r="AQ123" s="9">
        <f t="shared" si="130"/>
        <v>759</v>
      </c>
      <c r="AR123" s="9">
        <f t="shared" si="130"/>
        <v>780</v>
      </c>
      <c r="AS123" s="9">
        <f t="shared" si="130"/>
        <v>795</v>
      </c>
      <c r="AT123" s="9">
        <f t="shared" si="130"/>
        <v>745</v>
      </c>
      <c r="AU123" s="9">
        <f t="shared" si="130"/>
        <v>785</v>
      </c>
      <c r="AV123" s="9">
        <f t="shared" si="130"/>
        <v>745</v>
      </c>
      <c r="AW123" s="9">
        <f t="shared" ref="AW123:BB123" si="131">SUM(AW119:AW122)</f>
        <v>660</v>
      </c>
      <c r="AX123" s="9">
        <f t="shared" si="131"/>
        <v>723</v>
      </c>
      <c r="AY123" s="9">
        <f t="shared" si="131"/>
        <v>727</v>
      </c>
      <c r="AZ123" s="9">
        <f t="shared" si="131"/>
        <v>745</v>
      </c>
      <c r="BA123" s="9">
        <f t="shared" si="131"/>
        <v>801</v>
      </c>
      <c r="BB123" s="9">
        <f t="shared" si="131"/>
        <v>788</v>
      </c>
      <c r="BC123" s="9">
        <f t="shared" ref="BC123:BH123" si="132">SUM(BC118:BC122)</f>
        <v>789</v>
      </c>
      <c r="BD123" s="9">
        <f t="shared" si="132"/>
        <v>739</v>
      </c>
      <c r="BE123" s="9">
        <f t="shared" si="132"/>
        <v>683</v>
      </c>
      <c r="BF123" s="9">
        <f t="shared" si="132"/>
        <v>640</v>
      </c>
      <c r="BG123" s="9">
        <f t="shared" si="132"/>
        <v>582</v>
      </c>
      <c r="BH123" s="9">
        <f t="shared" si="132"/>
        <v>584</v>
      </c>
      <c r="BI123" s="9">
        <f t="shared" ref="BI123" si="133">SUM(BI118:BI122)</f>
        <v>565</v>
      </c>
      <c r="BJ123" s="6"/>
    </row>
    <row r="124" spans="1:62" ht="13.5" customHeight="1" x14ac:dyDescent="0.2">
      <c r="A124" s="5"/>
      <c r="B124" s="8" t="s">
        <v>73</v>
      </c>
      <c r="BJ124" s="6"/>
    </row>
    <row r="125" spans="1:62" ht="13.5" customHeight="1" x14ac:dyDescent="0.2">
      <c r="A125" s="5"/>
      <c r="C125" s="1" t="s">
        <v>0</v>
      </c>
      <c r="W125" s="1">
        <v>20</v>
      </c>
      <c r="X125" s="1">
        <v>22</v>
      </c>
      <c r="Y125" s="1">
        <v>18</v>
      </c>
      <c r="Z125" s="1">
        <v>19</v>
      </c>
      <c r="AA125" s="1">
        <v>18</v>
      </c>
      <c r="AB125" s="1">
        <v>25</v>
      </c>
      <c r="AC125" s="1">
        <v>23</v>
      </c>
      <c r="AD125" s="1">
        <v>21</v>
      </c>
      <c r="AE125" s="1">
        <v>28</v>
      </c>
      <c r="AF125" s="1">
        <v>13</v>
      </c>
      <c r="AG125" s="1">
        <v>24</v>
      </c>
      <c r="AH125" s="1">
        <v>20</v>
      </c>
      <c r="AI125" s="1">
        <v>20</v>
      </c>
      <c r="AJ125" s="1">
        <v>20</v>
      </c>
      <c r="AK125" s="1">
        <v>18</v>
      </c>
      <c r="AL125" s="1">
        <v>31</v>
      </c>
      <c r="AM125" s="1">
        <v>21</v>
      </c>
      <c r="AN125" s="1">
        <v>22</v>
      </c>
      <c r="AO125" s="1">
        <v>26</v>
      </c>
      <c r="AP125" s="1">
        <v>33</v>
      </c>
      <c r="AQ125" s="1">
        <v>30</v>
      </c>
      <c r="AR125" s="1">
        <v>28</v>
      </c>
      <c r="AS125" s="1">
        <v>26</v>
      </c>
      <c r="AT125" s="1">
        <v>31</v>
      </c>
      <c r="AU125" s="1">
        <v>22</v>
      </c>
      <c r="AV125" s="1">
        <v>33</v>
      </c>
      <c r="AW125" s="1">
        <v>20</v>
      </c>
      <c r="AX125" s="1">
        <v>33</v>
      </c>
      <c r="AY125" s="1">
        <v>34</v>
      </c>
      <c r="AZ125" s="1">
        <v>27</v>
      </c>
      <c r="BA125" s="1">
        <v>28</v>
      </c>
      <c r="BB125" s="1">
        <v>24</v>
      </c>
      <c r="BC125" s="1">
        <v>19</v>
      </c>
      <c r="BD125" s="1">
        <v>24</v>
      </c>
      <c r="BE125" s="1">
        <v>28</v>
      </c>
      <c r="BF125" s="1">
        <v>21</v>
      </c>
      <c r="BG125" s="1">
        <v>22</v>
      </c>
      <c r="BH125" s="1">
        <v>24</v>
      </c>
      <c r="BI125" s="1">
        <v>21</v>
      </c>
      <c r="BJ125" s="6"/>
    </row>
    <row r="126" spans="1:62" ht="13.5" customHeight="1" x14ac:dyDescent="0.2">
      <c r="A126" s="5"/>
      <c r="C126" s="1" t="s">
        <v>9</v>
      </c>
      <c r="AJ126" s="1">
        <v>0</v>
      </c>
      <c r="AK126" s="1">
        <v>5</v>
      </c>
      <c r="AL126" s="1">
        <v>8</v>
      </c>
      <c r="AM126" s="1">
        <v>11</v>
      </c>
      <c r="AN126" s="1">
        <v>11</v>
      </c>
      <c r="AO126" s="1">
        <v>8</v>
      </c>
      <c r="AP126" s="1">
        <v>12</v>
      </c>
      <c r="AQ126" s="1">
        <v>8</v>
      </c>
      <c r="AR126" s="1">
        <v>9</v>
      </c>
      <c r="AS126" s="1">
        <v>11</v>
      </c>
      <c r="AX126" s="1">
        <v>0</v>
      </c>
      <c r="AY126" s="1">
        <v>0</v>
      </c>
      <c r="AZ126" s="1">
        <v>2</v>
      </c>
      <c r="BA126" s="1">
        <v>1</v>
      </c>
      <c r="BB126" s="1">
        <v>2</v>
      </c>
      <c r="BC126" s="1">
        <v>1</v>
      </c>
      <c r="BD126" s="1">
        <v>5</v>
      </c>
      <c r="BE126" s="1">
        <v>8</v>
      </c>
      <c r="BF126" s="1">
        <v>1</v>
      </c>
      <c r="BG126" s="1">
        <v>7</v>
      </c>
      <c r="BH126" s="1">
        <v>5</v>
      </c>
      <c r="BI126" s="1">
        <v>8</v>
      </c>
      <c r="BJ126" s="6"/>
    </row>
    <row r="127" spans="1:62" ht="13.5" customHeight="1" x14ac:dyDescent="0.2">
      <c r="A127" s="5"/>
      <c r="C127" s="1" t="s">
        <v>5</v>
      </c>
      <c r="W127" s="1">
        <v>2</v>
      </c>
      <c r="X127" s="1">
        <v>4</v>
      </c>
      <c r="Y127" s="1">
        <v>2</v>
      </c>
      <c r="Z127" s="1">
        <v>4</v>
      </c>
      <c r="AA127" s="1">
        <v>8</v>
      </c>
      <c r="AB127" s="1">
        <v>5</v>
      </c>
      <c r="AC127" s="1">
        <v>7</v>
      </c>
      <c r="AD127" s="1">
        <v>8</v>
      </c>
      <c r="AE127" s="1">
        <v>11</v>
      </c>
      <c r="AF127" s="1">
        <v>11</v>
      </c>
      <c r="AG127" s="1">
        <v>6</v>
      </c>
      <c r="AH127" s="1">
        <v>6</v>
      </c>
      <c r="AI127" s="1">
        <v>3</v>
      </c>
      <c r="AJ127" s="1">
        <v>10</v>
      </c>
      <c r="AK127" s="1">
        <v>17</v>
      </c>
      <c r="AL127" s="1">
        <v>11</v>
      </c>
      <c r="AM127" s="1">
        <v>21</v>
      </c>
      <c r="AN127" s="1">
        <v>19</v>
      </c>
      <c r="AO127" s="1">
        <v>15</v>
      </c>
      <c r="AP127" s="1">
        <v>20</v>
      </c>
      <c r="AQ127" s="1">
        <v>23</v>
      </c>
      <c r="AR127" s="1">
        <v>20</v>
      </c>
      <c r="AS127" s="1">
        <v>28</v>
      </c>
      <c r="AT127" s="1">
        <v>36</v>
      </c>
      <c r="AU127" s="1">
        <v>17</v>
      </c>
      <c r="AV127" s="1">
        <v>19</v>
      </c>
      <c r="AW127" s="1">
        <v>17</v>
      </c>
      <c r="AX127" s="1">
        <v>7</v>
      </c>
      <c r="AY127" s="1">
        <v>19</v>
      </c>
      <c r="AZ127" s="1">
        <v>13</v>
      </c>
      <c r="BA127" s="1">
        <v>23</v>
      </c>
      <c r="BB127" s="1">
        <v>17</v>
      </c>
      <c r="BC127" s="1">
        <v>15</v>
      </c>
      <c r="BD127" s="1">
        <v>17</v>
      </c>
      <c r="BE127" s="1">
        <v>21</v>
      </c>
      <c r="BF127" s="1">
        <v>10</v>
      </c>
      <c r="BG127" s="1">
        <v>13</v>
      </c>
      <c r="BH127" s="1">
        <v>11</v>
      </c>
      <c r="BI127" s="1">
        <v>8</v>
      </c>
      <c r="BJ127" s="6"/>
    </row>
    <row r="128" spans="1:62" ht="13.5" customHeight="1" x14ac:dyDescent="0.2">
      <c r="A128" s="5"/>
      <c r="W128" s="9">
        <f t="shared" ref="W128:AA128" si="134">SUM(W125:W127)</f>
        <v>22</v>
      </c>
      <c r="X128" s="9">
        <f t="shared" si="134"/>
        <v>26</v>
      </c>
      <c r="Y128" s="9">
        <f t="shared" si="134"/>
        <v>20</v>
      </c>
      <c r="Z128" s="9">
        <f t="shared" si="134"/>
        <v>23</v>
      </c>
      <c r="AA128" s="9">
        <f t="shared" si="134"/>
        <v>26</v>
      </c>
      <c r="AB128" s="9">
        <f t="shared" ref="AB128:AD128" si="135">SUM(AB125:AB127)</f>
        <v>30</v>
      </c>
      <c r="AC128" s="9">
        <f t="shared" si="135"/>
        <v>30</v>
      </c>
      <c r="AD128" s="9">
        <f t="shared" si="135"/>
        <v>29</v>
      </c>
      <c r="AE128" s="9">
        <f t="shared" ref="AE128:AG128" si="136">SUM(AE125:AE127)</f>
        <v>39</v>
      </c>
      <c r="AF128" s="9">
        <f t="shared" si="136"/>
        <v>24</v>
      </c>
      <c r="AG128" s="9">
        <f t="shared" si="136"/>
        <v>30</v>
      </c>
      <c r="AH128" s="9">
        <f t="shared" ref="AH128:AJ128" si="137">SUM(AH125:AH127)</f>
        <v>26</v>
      </c>
      <c r="AI128" s="9">
        <f t="shared" si="137"/>
        <v>23</v>
      </c>
      <c r="AJ128" s="9">
        <f t="shared" si="137"/>
        <v>30</v>
      </c>
      <c r="AK128" s="9">
        <f t="shared" ref="AK128:AV128" si="138">SUM(AK125:AK127)</f>
        <v>40</v>
      </c>
      <c r="AL128" s="9">
        <f t="shared" si="138"/>
        <v>50</v>
      </c>
      <c r="AM128" s="9">
        <f t="shared" si="138"/>
        <v>53</v>
      </c>
      <c r="AN128" s="9">
        <f t="shared" si="138"/>
        <v>52</v>
      </c>
      <c r="AO128" s="9">
        <f t="shared" si="138"/>
        <v>49</v>
      </c>
      <c r="AP128" s="9">
        <f t="shared" si="138"/>
        <v>65</v>
      </c>
      <c r="AQ128" s="9">
        <f t="shared" si="138"/>
        <v>61</v>
      </c>
      <c r="AR128" s="9">
        <f t="shared" si="138"/>
        <v>57</v>
      </c>
      <c r="AS128" s="9">
        <f t="shared" si="138"/>
        <v>65</v>
      </c>
      <c r="AT128" s="9">
        <f t="shared" si="138"/>
        <v>67</v>
      </c>
      <c r="AU128" s="9">
        <f t="shared" si="138"/>
        <v>39</v>
      </c>
      <c r="AV128" s="9">
        <f t="shared" si="138"/>
        <v>52</v>
      </c>
      <c r="AW128" s="9">
        <f t="shared" ref="AW128:BB128" si="139">SUM(AW125:AW127)</f>
        <v>37</v>
      </c>
      <c r="AX128" s="9">
        <f t="shared" si="139"/>
        <v>40</v>
      </c>
      <c r="AY128" s="9">
        <f t="shared" si="139"/>
        <v>53</v>
      </c>
      <c r="AZ128" s="9">
        <f t="shared" si="139"/>
        <v>42</v>
      </c>
      <c r="BA128" s="9">
        <f t="shared" si="139"/>
        <v>52</v>
      </c>
      <c r="BB128" s="9">
        <f t="shared" si="139"/>
        <v>43</v>
      </c>
      <c r="BC128" s="9">
        <f t="shared" ref="BC128:BD128" si="140">SUM(BC125:BC127)</f>
        <v>35</v>
      </c>
      <c r="BD128" s="9">
        <f t="shared" si="140"/>
        <v>46</v>
      </c>
      <c r="BE128" s="9">
        <f t="shared" ref="BE128:BF128" si="141">SUM(BE125:BE127)</f>
        <v>57</v>
      </c>
      <c r="BF128" s="9">
        <f t="shared" si="141"/>
        <v>32</v>
      </c>
      <c r="BG128" s="9">
        <f t="shared" ref="BG128" si="142">SUM(BG125:BG127)</f>
        <v>42</v>
      </c>
      <c r="BH128" s="9">
        <f t="shared" ref="BH128:BI128" si="143">SUM(BH125:BH127)</f>
        <v>40</v>
      </c>
      <c r="BI128" s="9">
        <f t="shared" si="143"/>
        <v>37</v>
      </c>
      <c r="BJ128" s="6"/>
    </row>
    <row r="129" spans="1:62" ht="13.5" customHeight="1" x14ac:dyDescent="0.2">
      <c r="A129" s="5"/>
      <c r="BJ129" s="6"/>
    </row>
    <row r="130" spans="1:62" ht="13.5" customHeight="1" x14ac:dyDescent="0.2">
      <c r="A130" s="5"/>
      <c r="B130" s="20" t="s">
        <v>29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6"/>
    </row>
    <row r="131" spans="1:62" ht="13.5" customHeight="1" x14ac:dyDescent="0.2">
      <c r="A131" s="5"/>
      <c r="B131" s="8" t="s">
        <v>72</v>
      </c>
      <c r="BJ131" s="6"/>
    </row>
    <row r="132" spans="1:62" ht="13.5" customHeight="1" x14ac:dyDescent="0.2">
      <c r="A132" s="5"/>
      <c r="B132" s="8"/>
      <c r="C132" s="1" t="s">
        <v>10</v>
      </c>
      <c r="AW132" s="1">
        <f>AW11+AW16+AW51+AW58+AW67</f>
        <v>2</v>
      </c>
      <c r="AX132" s="1">
        <f>AX11+AX16+AX51+AX58+AX67</f>
        <v>20</v>
      </c>
      <c r="AY132" s="1">
        <f>AY11+AY16+AY51+AY58+AY67+AY85</f>
        <v>34</v>
      </c>
      <c r="AZ132" s="1">
        <f>AZ11+AZ16+AZ22+AZ51+AZ58+AZ67+AZ85</f>
        <v>29</v>
      </c>
      <c r="BA132" s="1">
        <f>BA11+BA16+BA22+BA37+BA51+BA58+BA67+BA85</f>
        <v>37</v>
      </c>
      <c r="BB132" s="1">
        <f>BB11+BB16+BB22+BB37+BB43+BB51+BB58+BB67+BB85</f>
        <v>35</v>
      </c>
      <c r="BC132" s="1">
        <f>BC11+BC16+BC22+BC37+BC43+BC51+BC58+BC67+BC85+BC118</f>
        <v>68</v>
      </c>
      <c r="BD132" s="1">
        <f>BD11+BD16+BD22+BD37+BD43+BD51+BD58+BD85+BD102+BD118</f>
        <v>52</v>
      </c>
      <c r="BE132" s="1">
        <f t="shared" ref="BE132:BH132" si="144">BE11+BE16+BE22+BE37+BE43+BE51+BE58+BE85+BE102+BE118</f>
        <v>93</v>
      </c>
      <c r="BF132" s="1">
        <f t="shared" si="144"/>
        <v>98</v>
      </c>
      <c r="BG132" s="1">
        <f t="shared" si="144"/>
        <v>73</v>
      </c>
      <c r="BH132" s="1">
        <f t="shared" si="144"/>
        <v>74</v>
      </c>
      <c r="BI132" s="1">
        <f>BI11+BI16+BI22+BI37+BI43+BI51+BI58+BI85+BI102+BI118</f>
        <v>81</v>
      </c>
      <c r="BJ132" s="6"/>
    </row>
    <row r="133" spans="1:62" ht="13.5" customHeight="1" x14ac:dyDescent="0.2">
      <c r="A133" s="5"/>
      <c r="C133" s="1" t="s">
        <v>0</v>
      </c>
      <c r="D133" s="1">
        <v>474</v>
      </c>
      <c r="E133" s="1">
        <v>773</v>
      </c>
      <c r="F133" s="1">
        <v>986</v>
      </c>
      <c r="G133" s="1">
        <v>1125</v>
      </c>
      <c r="H133" s="1">
        <v>1227</v>
      </c>
      <c r="I133" s="1">
        <v>1371</v>
      </c>
      <c r="J133" s="1">
        <v>1550</v>
      </c>
      <c r="K133" s="1">
        <v>1476</v>
      </c>
      <c r="L133" s="1">
        <v>1499</v>
      </c>
      <c r="M133" s="1">
        <v>1372</v>
      </c>
      <c r="N133" s="1">
        <v>1412</v>
      </c>
      <c r="O133" s="1">
        <v>1259</v>
      </c>
      <c r="P133" s="1">
        <v>1238</v>
      </c>
      <c r="Q133" s="1">
        <v>1236</v>
      </c>
      <c r="R133" s="1">
        <v>1281</v>
      </c>
      <c r="S133" s="1">
        <v>1240</v>
      </c>
      <c r="T133" s="1">
        <v>1160</v>
      </c>
      <c r="U133" s="1">
        <v>1202</v>
      </c>
      <c r="V133" s="1">
        <v>1260</v>
      </c>
      <c r="W133" s="1">
        <f>W23+W28+W41+W44+W49+W52+W59+W75+W79+W86+W93+W97+W103+W109+W111+W119+W125</f>
        <v>1269</v>
      </c>
      <c r="X133" s="1">
        <f>X23+X28+X41+X44+X49+X52+X59+X75+X79+X86+X93+X97+X103+X109+X111+X119+X125</f>
        <v>1382</v>
      </c>
      <c r="Y133" s="1">
        <f>Y23+Y28+Y41+Y44+Y49+Y52+Y59+Y75+Y79+Y86+Y93+Y97+Y103+Y109+Y111+Y119+Y125</f>
        <v>1527</v>
      </c>
      <c r="Z133" s="1">
        <f>Z23+Z28+Z41+Z44+Z49+Z52+Z59+Z75+Z79+Z86+Z93+Z97+Z103+Z109+Z111+Z119+Z125</f>
        <v>1589</v>
      </c>
      <c r="AA133" s="1">
        <f>AA23+AA28+AA41+AA44+AA49+AA52+AA59+AA75+AA79+AA86+AA93+AA97+AA103+AA109+AA111+AA119+AA125</f>
        <v>1657</v>
      </c>
      <c r="AB133" s="1">
        <f>AB17+AB23+AB28+AB41+AB44+AB49+AB52+AB59+AB75+AB79+AB86+AB97+AB103+AB109+AB111+AB119+AB125</f>
        <v>1674</v>
      </c>
      <c r="AC133" s="1">
        <f>AC17+AC23+AC28+AC41+AC44+AC49+AC52+AC59+AC75+AC79+AC86+AC97+AC103+AC109+AC111+AC119+AC125</f>
        <v>1683</v>
      </c>
      <c r="AD133" s="1">
        <f>AD17+AD23+AD28+AD41+AD44+AD49+AD52+AD59+AD75+AD79+AD86+AD97+AD103+AD109+AD111+AD119+AD125</f>
        <v>1690</v>
      </c>
      <c r="AE133" s="1">
        <f t="shared" ref="AE133:AP133" si="145">AE17+AE23+AE28+AE35+AE41+AE44+AE49+AE52+AE59+AE75+AE79+AE86+AE97+AE103+AE109+AE111+AE119+AE125</f>
        <v>1680</v>
      </c>
      <c r="AF133" s="1">
        <f t="shared" si="145"/>
        <v>1587</v>
      </c>
      <c r="AG133" s="1">
        <f t="shared" si="145"/>
        <v>1673</v>
      </c>
      <c r="AH133" s="1">
        <f t="shared" si="145"/>
        <v>1663</v>
      </c>
      <c r="AI133" s="1">
        <f t="shared" si="145"/>
        <v>1707</v>
      </c>
      <c r="AJ133" s="1">
        <f t="shared" si="145"/>
        <v>1695</v>
      </c>
      <c r="AK133" s="1">
        <f t="shared" si="145"/>
        <v>1777</v>
      </c>
      <c r="AL133" s="1">
        <f t="shared" si="145"/>
        <v>1887</v>
      </c>
      <c r="AM133" s="1">
        <f t="shared" si="145"/>
        <v>1853</v>
      </c>
      <c r="AN133" s="1">
        <f t="shared" si="145"/>
        <v>1932</v>
      </c>
      <c r="AO133" s="1">
        <f t="shared" si="145"/>
        <v>1902</v>
      </c>
      <c r="AP133" s="1">
        <f t="shared" si="145"/>
        <v>1905</v>
      </c>
      <c r="AQ133" s="1">
        <f t="shared" ref="AQ133:AX133" si="146">AQ17+AQ23+AQ28+AQ35+AQ41+AQ44+AQ49+AQ52+AQ59+AQ68+AQ75+AQ79+AQ86+AQ97+AQ103+AQ109+AQ111+AQ119+AQ125</f>
        <v>2039</v>
      </c>
      <c r="AR133" s="1">
        <f t="shared" si="146"/>
        <v>2016</v>
      </c>
      <c r="AS133" s="1">
        <f t="shared" si="146"/>
        <v>2018</v>
      </c>
      <c r="AT133" s="1">
        <f t="shared" si="146"/>
        <v>2011</v>
      </c>
      <c r="AU133" s="1">
        <f t="shared" si="146"/>
        <v>2092</v>
      </c>
      <c r="AV133" s="1">
        <f t="shared" si="146"/>
        <v>1963</v>
      </c>
      <c r="AW133" s="1">
        <f t="shared" si="146"/>
        <v>1974</v>
      </c>
      <c r="AX133" s="1">
        <f t="shared" si="146"/>
        <v>2020</v>
      </c>
      <c r="AY133" s="1">
        <f t="shared" ref="AY133:BD133" si="147">AY17+AY23+AY28+AY35+AY41+AY44+AY49+AY52+AY59+AY65+AY68+AY75+AY79+AY86+AY97+AY103+AY109+AY111+AY119+AY125</f>
        <v>2246</v>
      </c>
      <c r="AZ133" s="1">
        <f t="shared" si="147"/>
        <v>2252</v>
      </c>
      <c r="BA133" s="1">
        <f t="shared" si="147"/>
        <v>2071</v>
      </c>
      <c r="BB133" s="1">
        <f t="shared" si="147"/>
        <v>1988</v>
      </c>
      <c r="BC133" s="1">
        <f t="shared" si="147"/>
        <v>1921</v>
      </c>
      <c r="BD133" s="1">
        <f t="shared" si="147"/>
        <v>1888</v>
      </c>
      <c r="BE133" s="1">
        <f>BE17+BE23+BE28+BE35+BE41+BE44+BE49+BE52+BE59+BE68+BE73+BE75+BE79+BE86+BE97+BE103+BE109+BE111+BE119+BE125</f>
        <v>1889</v>
      </c>
      <c r="BF133" s="1">
        <f>BF17+BF23+BF28+BF35+BF41+BF44+BF49+BF52+BF59+BF68+BF73+BF75+BF79+BF86+BF97+BF103+BF109+BF111+BF119+BF125</f>
        <v>1786</v>
      </c>
      <c r="BG133" s="1">
        <f>BG17+BG23+BG28+BG35+BG41+BG44+BG49+BG52+BG59+BG68+BG73+BG75+BG79+BG86+BG97+BG103+BG109+BG111+BG119+BG125</f>
        <v>1493</v>
      </c>
      <c r="BH133" s="1">
        <f>BH17+BH23+BH28+BH35+BH41+BH44+BH49+BH52+BH59+BH68+BH73+BH75+BH79+BH86+BH97+BH103+BH109+BH111+BH119+BH125</f>
        <v>1385</v>
      </c>
      <c r="BI133" s="1">
        <f>BI17+BI23+BI28+BI35+BI41+BI44+BI49+BI52+BI59+BI68+BI73+BI75+BI79+BI86+BI97+BI103+BI109+BI111+BI119+BI125</f>
        <v>1441</v>
      </c>
      <c r="BJ133" s="6"/>
    </row>
    <row r="134" spans="1:62" ht="13.5" customHeight="1" x14ac:dyDescent="0.2">
      <c r="A134" s="5"/>
      <c r="C134" s="1" t="s">
        <v>9</v>
      </c>
      <c r="AE134" s="1">
        <f>AE120</f>
        <v>0</v>
      </c>
      <c r="AF134" s="1">
        <f>AF53+AF87+AF120</f>
        <v>0</v>
      </c>
      <c r="AG134" s="1">
        <f>AG12+AG53+AG69+AG87+AG98+AG120</f>
        <v>25</v>
      </c>
      <c r="AH134" s="1">
        <f>AH12+AH53+AH69+AH87+AH98+AH120</f>
        <v>20</v>
      </c>
      <c r="AI134" s="1">
        <f>AI12+AI53+AI69+AI87+AI98+AI120</f>
        <v>21</v>
      </c>
      <c r="AJ134" s="1">
        <f>AJ12+AJ69+AJ87+AJ98+AJ104+AJ120+AJ126</f>
        <v>31</v>
      </c>
      <c r="AK134" s="1">
        <f>AK12+AK69+AK87+AK98+AK104+AK120+AK126</f>
        <v>47</v>
      </c>
      <c r="AL134" s="1">
        <f>AL12+AL69+AL87+AL98+AL104+AL120+AL126</f>
        <v>58</v>
      </c>
      <c r="AM134" s="1">
        <f>AM12+AM53+AM69+AM87+AM98+AM120+AM126</f>
        <v>87</v>
      </c>
      <c r="AN134" s="1">
        <f t="shared" ref="AN134:AS134" si="148">AN12+AN29+AN45+AN53+AN69+AN87+AN98+AN112+AN120+AN126</f>
        <v>54</v>
      </c>
      <c r="AO134" s="1">
        <f t="shared" si="148"/>
        <v>76</v>
      </c>
      <c r="AP134" s="1">
        <f t="shared" si="148"/>
        <v>77</v>
      </c>
      <c r="AQ134" s="1">
        <f t="shared" si="148"/>
        <v>79</v>
      </c>
      <c r="AR134" s="1">
        <f t="shared" si="148"/>
        <v>64</v>
      </c>
      <c r="AS134" s="1">
        <f t="shared" si="148"/>
        <v>80</v>
      </c>
      <c r="AT134" s="1">
        <f t="shared" ref="AT134:AV134" si="149">AT12+AT29+AT45+AT53+AT69+AT87+AT98+AT112+AT120</f>
        <v>82</v>
      </c>
      <c r="AU134" s="1">
        <f t="shared" si="149"/>
        <v>71</v>
      </c>
      <c r="AV134" s="1">
        <f t="shared" si="149"/>
        <v>96</v>
      </c>
      <c r="AW134" s="1">
        <f>AW12+AW18+AW29+AW45+AW53+AW69+AW87+AW98+AW112+AW120</f>
        <v>88</v>
      </c>
      <c r="AX134" s="1">
        <f>AX12+AX18+AX29+AX45+AX53+AX69+AX87+AX98+AX112+AX120+AX126</f>
        <v>80</v>
      </c>
      <c r="AY134" s="1">
        <f>AY12+AY18+AY29+AY45+AY53+AY69+AY87+AY98+AY112+AY120+AY126</f>
        <v>87</v>
      </c>
      <c r="AZ134" s="1">
        <f t="shared" ref="AZ134:BE134" si="150">AZ12+AZ18+AZ24+AZ29+AZ45+AZ53+AZ69+AZ87+AZ98+AZ112+AZ120+AZ126</f>
        <v>116</v>
      </c>
      <c r="BA134" s="1">
        <f t="shared" si="150"/>
        <v>123</v>
      </c>
      <c r="BB134" s="1">
        <f t="shared" si="150"/>
        <v>121</v>
      </c>
      <c r="BC134" s="1">
        <f>BC12+BC18+BC24+BC29+BC45+BC53+BC69+BC87+BC98+BC112+BC120+BC126</f>
        <v>122</v>
      </c>
      <c r="BD134" s="1">
        <f t="shared" si="150"/>
        <v>105</v>
      </c>
      <c r="BE134" s="1">
        <f t="shared" si="150"/>
        <v>135</v>
      </c>
      <c r="BF134" s="1">
        <f>BF12+BF18+BF24+BF29+BF45+BF53+BF60+BF69+BF80+BF87+BF98+BF112+BF120+BF126</f>
        <v>149</v>
      </c>
      <c r="BG134" s="1">
        <f>BG12+BG18+BG24+BG29+BG45+BG53+BG60+BG69+BG80+BG87+BG98+BG112+BG120+BG126</f>
        <v>185</v>
      </c>
      <c r="BH134" s="1">
        <f>BH12+BH18+BH24+BH29+BH38+BH45+BH53+BH60+BH69+BH80+BH87+BH98+BH112+BH120+BH126</f>
        <v>218</v>
      </c>
      <c r="BI134" s="1">
        <f>BI12+BI18+BI24+BI29+BI38+BI45+BI53+BI60+BI69+BI80+BI87+BI98+BI112+BI120+BI126</f>
        <v>233</v>
      </c>
      <c r="BJ134" s="6"/>
    </row>
    <row r="135" spans="1:62" ht="13.5" customHeight="1" x14ac:dyDescent="0.2">
      <c r="A135" s="5"/>
      <c r="C135" s="1" t="s">
        <v>5</v>
      </c>
      <c r="E135" s="1">
        <v>68</v>
      </c>
      <c r="F135" s="1">
        <v>178</v>
      </c>
      <c r="G135" s="1">
        <v>275</v>
      </c>
      <c r="H135" s="1">
        <v>330</v>
      </c>
      <c r="I135" s="1">
        <v>229</v>
      </c>
      <c r="J135" s="1">
        <v>321</v>
      </c>
      <c r="K135" s="1">
        <v>341</v>
      </c>
      <c r="L135" s="1">
        <v>371</v>
      </c>
      <c r="M135" s="1">
        <v>346</v>
      </c>
      <c r="N135" s="1">
        <v>320</v>
      </c>
      <c r="O135" s="1">
        <v>369</v>
      </c>
      <c r="P135" s="1">
        <v>375</v>
      </c>
      <c r="Q135" s="1">
        <v>359</v>
      </c>
      <c r="R135" s="1">
        <v>356</v>
      </c>
      <c r="S135" s="1">
        <v>344</v>
      </c>
      <c r="T135" s="1">
        <v>289</v>
      </c>
      <c r="U135" s="1">
        <v>356</v>
      </c>
      <c r="V135" s="1">
        <v>311</v>
      </c>
      <c r="W135" s="1">
        <f>W13+W30+W46+W54+W61+W81+W88+W99+W105+W121+W127</f>
        <v>352</v>
      </c>
      <c r="X135" s="1">
        <f>X13+X30+X46+X54+X61+X81+X88+X99+X105+X121+X127</f>
        <v>338</v>
      </c>
      <c r="Y135" s="1">
        <f>Y13+Y30+Y46+Y54+Y61+Y70+Y81+Y88+Y94+Y99+Y105+Y121+Y127</f>
        <v>445</v>
      </c>
      <c r="Z135" s="1">
        <f>Z13+Z30+Z46+Z54+Z61+Z70+Z81+Z88+Z94+Z99+Z105+Z121+Z127</f>
        <v>380</v>
      </c>
      <c r="AA135" s="1">
        <f>AA13+AA30+AA46+AA54+AA61+AA70+AA81+AA88+AA94+AA99+AA105+AA121+AA127</f>
        <v>446</v>
      </c>
      <c r="AB135" s="1">
        <f t="shared" ref="AB135:AI135" si="151">AB13+AB30+AB46+AB54+AB61+AB70+AB81+AB88+AB99+AB105+AB113+AB121+AB127</f>
        <v>481</v>
      </c>
      <c r="AC135" s="1">
        <f t="shared" si="151"/>
        <v>470</v>
      </c>
      <c r="AD135" s="1">
        <f t="shared" si="151"/>
        <v>556</v>
      </c>
      <c r="AE135" s="1">
        <f t="shared" si="151"/>
        <v>524</v>
      </c>
      <c r="AF135" s="1">
        <f t="shared" si="151"/>
        <v>596</v>
      </c>
      <c r="AG135" s="1">
        <f t="shared" si="151"/>
        <v>646</v>
      </c>
      <c r="AH135" s="1">
        <f t="shared" si="151"/>
        <v>543</v>
      </c>
      <c r="AI135" s="1">
        <f t="shared" si="151"/>
        <v>591</v>
      </c>
      <c r="AJ135" s="1">
        <f>AJ25+AJ30+AJ46+AJ54+AJ61+AJ70+AJ81+AJ88+AJ99+AJ105+AJ113+AJ121+AJ127</f>
        <v>508</v>
      </c>
      <c r="AK135" s="1">
        <f t="shared" ref="AK135:AY135" si="152">AK19+AK25+AK30+AK46+AK54+AK61+AK70+AK76+AK81+AK88+AK99+AK105+AK113+AK121+AK127</f>
        <v>545</v>
      </c>
      <c r="AL135" s="1">
        <f t="shared" si="152"/>
        <v>637</v>
      </c>
      <c r="AM135" s="1">
        <f t="shared" si="152"/>
        <v>622</v>
      </c>
      <c r="AN135" s="1">
        <f t="shared" si="152"/>
        <v>675</v>
      </c>
      <c r="AO135" s="1">
        <f t="shared" si="152"/>
        <v>786</v>
      </c>
      <c r="AP135" s="1">
        <f t="shared" si="152"/>
        <v>730</v>
      </c>
      <c r="AQ135" s="1">
        <f t="shared" si="152"/>
        <v>718</v>
      </c>
      <c r="AR135" s="1">
        <f t="shared" si="152"/>
        <v>729</v>
      </c>
      <c r="AS135" s="1">
        <f t="shared" si="152"/>
        <v>771</v>
      </c>
      <c r="AT135" s="1">
        <f t="shared" si="152"/>
        <v>771</v>
      </c>
      <c r="AU135" s="1">
        <f t="shared" si="152"/>
        <v>868</v>
      </c>
      <c r="AV135" s="1">
        <f t="shared" si="152"/>
        <v>872</v>
      </c>
      <c r="AW135" s="1">
        <f t="shared" si="152"/>
        <v>871</v>
      </c>
      <c r="AX135" s="1">
        <f t="shared" si="152"/>
        <v>854</v>
      </c>
      <c r="AY135" s="1">
        <f t="shared" si="152"/>
        <v>761</v>
      </c>
      <c r="AZ135" s="1">
        <f t="shared" ref="AZ135:BA135" si="153">AZ19+AZ25+AZ30+AZ46+AZ54+AZ61+AZ70+AZ76+AZ81+AZ88+AZ99+AZ105+AZ113+AZ121+AZ127</f>
        <v>810</v>
      </c>
      <c r="BA135" s="1">
        <f t="shared" si="153"/>
        <v>826</v>
      </c>
      <c r="BB135" s="1">
        <f t="shared" ref="BB135:BC135" si="154">BB19+BB25+BB30+BB46+BB54+BB61+BB70+BB76+BB81+BB88+BB99+BB105+BB113+BB121+BB127</f>
        <v>819</v>
      </c>
      <c r="BC135" s="1">
        <f t="shared" si="154"/>
        <v>728</v>
      </c>
      <c r="BD135" s="1">
        <f t="shared" ref="BD135:BE135" si="155">BD19+BD25+BD30+BD46+BD54+BD61+BD70+BD76+BD81+BD88+BD99+BD105+BD113+BD121+BD127</f>
        <v>647</v>
      </c>
      <c r="BE135" s="1">
        <f t="shared" si="155"/>
        <v>719</v>
      </c>
      <c r="BF135" s="1">
        <f>BF19+BF25+BF30+BF46+BF54+BF61+BF70+BF76+BF81+BF88+BF99+BF105+BF113+BF121+BF127</f>
        <v>635</v>
      </c>
      <c r="BG135" s="1">
        <f>BG19+BG25+BG30+BG46+BG54+BG61+BG70+BG76+BG81+BG88+BG99+BG105+BG113+BG121+BG127</f>
        <v>678</v>
      </c>
      <c r="BH135" s="1">
        <f>BH19+BH25+BH30+BH46+BH54+BH61+BH70+BH76+BH81+BH88+BH99+BH105+BH113+BH121+BH127</f>
        <v>662</v>
      </c>
      <c r="BI135" s="1">
        <f>BI19+BI25+BI30+BI46+BI54+BI61+BI70+BI76+BI81+BI88+BI99+BI105+BI113+BI121+BI127</f>
        <v>678</v>
      </c>
      <c r="BJ135" s="6"/>
    </row>
    <row r="136" spans="1:62" ht="13.5" customHeight="1" x14ac:dyDescent="0.2">
      <c r="A136" s="5"/>
      <c r="C136" s="1" t="s">
        <v>11</v>
      </c>
      <c r="AO136" s="1">
        <f t="shared" ref="AO136:AY136" si="156">AO31+AO89</f>
        <v>3</v>
      </c>
      <c r="AP136" s="1">
        <f t="shared" si="156"/>
        <v>29</v>
      </c>
      <c r="AQ136" s="1">
        <f t="shared" si="156"/>
        <v>31</v>
      </c>
      <c r="AR136" s="1">
        <f t="shared" si="156"/>
        <v>28</v>
      </c>
      <c r="AS136" s="1">
        <f t="shared" si="156"/>
        <v>42</v>
      </c>
      <c r="AT136" s="1">
        <f t="shared" si="156"/>
        <v>31</v>
      </c>
      <c r="AU136" s="1">
        <f t="shared" si="156"/>
        <v>22</v>
      </c>
      <c r="AV136" s="1">
        <f t="shared" si="156"/>
        <v>26</v>
      </c>
      <c r="AW136" s="1">
        <f t="shared" si="156"/>
        <v>28</v>
      </c>
      <c r="AX136" s="1">
        <f t="shared" si="156"/>
        <v>13</v>
      </c>
      <c r="AY136" s="1">
        <f t="shared" si="156"/>
        <v>14</v>
      </c>
      <c r="AZ136" s="1">
        <f t="shared" ref="AZ136:BA136" si="157">AZ31+AZ89</f>
        <v>17</v>
      </c>
      <c r="BA136" s="1">
        <f t="shared" si="157"/>
        <v>17</v>
      </c>
      <c r="BB136" s="1">
        <f t="shared" ref="BB136:BC136" si="158">BB31+BB89</f>
        <v>9</v>
      </c>
      <c r="BC136" s="1">
        <f t="shared" si="158"/>
        <v>23</v>
      </c>
      <c r="BD136" s="1">
        <f t="shared" ref="BD136:BE136" si="159">BD31+BD89</f>
        <v>19</v>
      </c>
      <c r="BE136" s="1">
        <f t="shared" si="159"/>
        <v>23</v>
      </c>
      <c r="BF136" s="1">
        <f t="shared" ref="BF136:BG136" si="160">BF31+BF89</f>
        <v>31</v>
      </c>
      <c r="BG136" s="1">
        <f t="shared" si="160"/>
        <v>20</v>
      </c>
      <c r="BH136" s="1">
        <f t="shared" ref="BH136:BI136" si="161">BH31+BH89</f>
        <v>23</v>
      </c>
      <c r="BI136" s="1">
        <f t="shared" si="161"/>
        <v>27</v>
      </c>
      <c r="BJ136" s="6"/>
    </row>
    <row r="137" spans="1:62" ht="13.5" customHeight="1" x14ac:dyDescent="0.2">
      <c r="A137" s="5"/>
      <c r="C137" s="1" t="s">
        <v>7</v>
      </c>
      <c r="H137" s="1">
        <v>0</v>
      </c>
      <c r="I137" s="1">
        <v>0</v>
      </c>
      <c r="J137" s="1">
        <v>0</v>
      </c>
      <c r="K137" s="1">
        <v>0</v>
      </c>
      <c r="L137" s="1">
        <v>1</v>
      </c>
      <c r="M137" s="1">
        <v>4</v>
      </c>
      <c r="N137" s="1">
        <v>3</v>
      </c>
      <c r="O137" s="1">
        <v>8</v>
      </c>
      <c r="P137" s="1">
        <v>7</v>
      </c>
      <c r="Q137" s="1">
        <v>10</v>
      </c>
      <c r="R137" s="1">
        <v>7</v>
      </c>
      <c r="S137" s="1">
        <v>9</v>
      </c>
      <c r="T137" s="1">
        <v>14</v>
      </c>
      <c r="U137" s="1">
        <v>12</v>
      </c>
      <c r="V137" s="1">
        <v>15</v>
      </c>
      <c r="W137" s="1">
        <f>W32+W82+W90+W106</f>
        <v>13</v>
      </c>
      <c r="X137" s="1">
        <f>X32+X82+X90+X106</f>
        <v>19</v>
      </c>
      <c r="Y137" s="1">
        <f>Y32+Y55+Y82+Y90+Y106</f>
        <v>18</v>
      </c>
      <c r="Z137" s="1">
        <f>Z32+Z55+Z82+Z90+Z106</f>
        <v>23</v>
      </c>
      <c r="AA137" s="1">
        <f t="shared" ref="AA137:AG137" si="162">AA32+AA55+AA82+AA90+AA106+AA114</f>
        <v>28</v>
      </c>
      <c r="AB137" s="1">
        <f t="shared" si="162"/>
        <v>25</v>
      </c>
      <c r="AC137" s="1">
        <f t="shared" si="162"/>
        <v>19</v>
      </c>
      <c r="AD137" s="1">
        <f t="shared" si="162"/>
        <v>16</v>
      </c>
      <c r="AE137" s="1">
        <f t="shared" si="162"/>
        <v>24</v>
      </c>
      <c r="AF137" s="1">
        <f t="shared" si="162"/>
        <v>25</v>
      </c>
      <c r="AG137" s="1">
        <f t="shared" si="162"/>
        <v>29</v>
      </c>
      <c r="AH137" s="1">
        <f>AH32+AH55+AH62+AH82+AH90+AH106+AH114</f>
        <v>34</v>
      </c>
      <c r="AI137" s="1">
        <f>AI32+AI55+AI62+AI82+AI90+AI106+AI114</f>
        <v>30</v>
      </c>
      <c r="AJ137" s="1">
        <f>AJ32+AJ55+AJ62+AJ82+AJ90+AJ106+AJ114</f>
        <v>37</v>
      </c>
      <c r="AK137" s="1">
        <f>AK32+AK55+AK62+AK82+AK90+AK106+AK114</f>
        <v>33</v>
      </c>
      <c r="AL137" s="1">
        <f t="shared" ref="AL137:AY137" si="163">AL32+AL55+AL62+AL82+AL90+AL106+AL114+AL122</f>
        <v>45</v>
      </c>
      <c r="AM137" s="1">
        <f t="shared" si="163"/>
        <v>45</v>
      </c>
      <c r="AN137" s="1">
        <f t="shared" si="163"/>
        <v>40</v>
      </c>
      <c r="AO137" s="1">
        <f t="shared" si="163"/>
        <v>51</v>
      </c>
      <c r="AP137" s="1">
        <f t="shared" si="163"/>
        <v>58</v>
      </c>
      <c r="AQ137" s="1">
        <f t="shared" si="163"/>
        <v>52</v>
      </c>
      <c r="AR137" s="1">
        <f t="shared" si="163"/>
        <v>62</v>
      </c>
      <c r="AS137" s="1">
        <f t="shared" si="163"/>
        <v>63</v>
      </c>
      <c r="AT137" s="1">
        <f t="shared" si="163"/>
        <v>63</v>
      </c>
      <c r="AU137" s="1">
        <f t="shared" si="163"/>
        <v>50</v>
      </c>
      <c r="AV137" s="1">
        <f t="shared" si="163"/>
        <v>74</v>
      </c>
      <c r="AW137" s="1">
        <f t="shared" si="163"/>
        <v>61</v>
      </c>
      <c r="AX137" s="1">
        <f t="shared" si="163"/>
        <v>64</v>
      </c>
      <c r="AY137" s="1">
        <f t="shared" si="163"/>
        <v>84</v>
      </c>
      <c r="AZ137" s="1">
        <f t="shared" ref="AZ137:BA137" si="164">AZ32+AZ55+AZ62+AZ82+AZ90+AZ106+AZ114+AZ122</f>
        <v>75</v>
      </c>
      <c r="BA137" s="1">
        <f t="shared" si="164"/>
        <v>106</v>
      </c>
      <c r="BB137" s="1">
        <f t="shared" ref="BB137:BC137" si="165">BB32+BB55+BB62+BB82+BB90+BB106+BB114+BB122</f>
        <v>87</v>
      </c>
      <c r="BC137" s="1">
        <f t="shared" si="165"/>
        <v>92</v>
      </c>
      <c r="BD137" s="1">
        <f t="shared" ref="BD137:BE137" si="166">BD32+BD55+BD62+BD82+BD90+BD106+BD114+BD122</f>
        <v>130</v>
      </c>
      <c r="BE137" s="1">
        <f t="shared" si="166"/>
        <v>125</v>
      </c>
      <c r="BF137" s="1">
        <f t="shared" ref="BF137:BG137" si="167">BF32+BF55+BF62+BF82+BF90+BF106+BF114+BF122</f>
        <v>136</v>
      </c>
      <c r="BG137" s="1">
        <f t="shared" si="167"/>
        <v>166</v>
      </c>
      <c r="BH137" s="1">
        <f t="shared" ref="BH137:BI137" si="168">BH32+BH55+BH62+BH82+BH90+BH106+BH114+BH122</f>
        <v>171</v>
      </c>
      <c r="BI137" s="1">
        <f t="shared" si="168"/>
        <v>79</v>
      </c>
      <c r="BJ137" s="6"/>
    </row>
    <row r="138" spans="1:62" ht="13.5" customHeight="1" x14ac:dyDescent="0.2">
      <c r="A138" s="5"/>
      <c r="C138" s="1" t="s">
        <v>32</v>
      </c>
      <c r="T138" s="1">
        <v>31</v>
      </c>
      <c r="U138" s="1">
        <v>25</v>
      </c>
      <c r="V138" s="1">
        <v>30</v>
      </c>
      <c r="W138" s="1">
        <f>W115</f>
        <v>28</v>
      </c>
      <c r="X138" s="1">
        <f t="shared" ref="X138:AA138" si="169">X115</f>
        <v>30</v>
      </c>
      <c r="Y138" s="1">
        <f t="shared" si="169"/>
        <v>42</v>
      </c>
      <c r="Z138" s="1">
        <f t="shared" si="169"/>
        <v>41</v>
      </c>
      <c r="AA138" s="1">
        <f t="shared" si="169"/>
        <v>37</v>
      </c>
      <c r="AB138" s="1">
        <f t="shared" ref="AB138:AD138" si="170">AB115</f>
        <v>39</v>
      </c>
      <c r="AC138" s="1">
        <f t="shared" si="170"/>
        <v>40</v>
      </c>
      <c r="AD138" s="1">
        <f t="shared" si="170"/>
        <v>39</v>
      </c>
      <c r="AE138" s="1">
        <f t="shared" ref="AE138:AG138" si="171">AE115</f>
        <v>35</v>
      </c>
      <c r="AF138" s="1">
        <f t="shared" si="171"/>
        <v>41</v>
      </c>
      <c r="AG138" s="1">
        <f t="shared" si="171"/>
        <v>37</v>
      </c>
      <c r="AH138" s="1">
        <f t="shared" ref="AH138:AW138" si="172">AH115</f>
        <v>38</v>
      </c>
      <c r="AI138" s="1">
        <f t="shared" si="172"/>
        <v>43</v>
      </c>
      <c r="AJ138" s="1">
        <f t="shared" si="172"/>
        <v>44</v>
      </c>
      <c r="AK138" s="1">
        <f t="shared" si="172"/>
        <v>45</v>
      </c>
      <c r="AL138" s="1">
        <f t="shared" si="172"/>
        <v>42</v>
      </c>
      <c r="AM138" s="1">
        <f t="shared" si="172"/>
        <v>39</v>
      </c>
      <c r="AN138" s="1">
        <f t="shared" si="172"/>
        <v>35</v>
      </c>
      <c r="AO138" s="1">
        <f t="shared" si="172"/>
        <v>46</v>
      </c>
      <c r="AP138" s="1">
        <f t="shared" si="172"/>
        <v>34</v>
      </c>
      <c r="AQ138" s="1">
        <f t="shared" si="172"/>
        <v>44</v>
      </c>
      <c r="AR138" s="1">
        <f t="shared" si="172"/>
        <v>38</v>
      </c>
      <c r="AS138" s="1">
        <f t="shared" si="172"/>
        <v>44</v>
      </c>
      <c r="AT138" s="1">
        <f t="shared" si="172"/>
        <v>41</v>
      </c>
      <c r="AU138" s="1">
        <f t="shared" si="172"/>
        <v>44</v>
      </c>
      <c r="AV138" s="1">
        <f t="shared" si="172"/>
        <v>47</v>
      </c>
      <c r="AW138" s="1">
        <f t="shared" si="172"/>
        <v>40</v>
      </c>
      <c r="AX138" s="1">
        <f t="shared" ref="AX138:AY138" si="173">AX115</f>
        <v>39</v>
      </c>
      <c r="AY138" s="1">
        <f t="shared" si="173"/>
        <v>41</v>
      </c>
      <c r="AZ138" s="1">
        <f t="shared" ref="AZ138:BA138" si="174">AZ115</f>
        <v>45</v>
      </c>
      <c r="BA138" s="1">
        <f t="shared" si="174"/>
        <v>43</v>
      </c>
      <c r="BB138" s="1">
        <f t="shared" ref="BB138:BC138" si="175">BB115</f>
        <v>39</v>
      </c>
      <c r="BC138" s="1">
        <f t="shared" si="175"/>
        <v>39</v>
      </c>
      <c r="BD138" s="1">
        <f t="shared" ref="BD138:BE138" si="176">BD115</f>
        <v>46</v>
      </c>
      <c r="BE138" s="1">
        <f t="shared" si="176"/>
        <v>47</v>
      </c>
      <c r="BF138" s="1">
        <f t="shared" ref="BF138:BG138" si="177">BF115</f>
        <v>37</v>
      </c>
      <c r="BG138" s="1">
        <f t="shared" si="177"/>
        <v>44</v>
      </c>
      <c r="BH138" s="1">
        <f t="shared" ref="BH138:BI138" si="178">BH115</f>
        <v>41</v>
      </c>
      <c r="BI138" s="1">
        <f t="shared" si="178"/>
        <v>43</v>
      </c>
      <c r="BJ138" s="6"/>
    </row>
    <row r="139" spans="1:62" ht="13.5" customHeight="1" x14ac:dyDescent="0.2">
      <c r="A139" s="5"/>
      <c r="D139" s="9">
        <f>D133</f>
        <v>474</v>
      </c>
      <c r="E139" s="9">
        <f t="shared" ref="E139:F139" si="179">SUM(E133:E135)</f>
        <v>841</v>
      </c>
      <c r="F139" s="9">
        <f t="shared" si="179"/>
        <v>1164</v>
      </c>
      <c r="G139" s="9">
        <f>SUM(G133:G135)</f>
        <v>1400</v>
      </c>
      <c r="H139" s="9">
        <f t="shared" ref="H139:M139" si="180">SUM(H133:H137)</f>
        <v>1557</v>
      </c>
      <c r="I139" s="9">
        <f t="shared" si="180"/>
        <v>1600</v>
      </c>
      <c r="J139" s="9">
        <f t="shared" si="180"/>
        <v>1871</v>
      </c>
      <c r="K139" s="9">
        <f t="shared" si="180"/>
        <v>1817</v>
      </c>
      <c r="L139" s="9">
        <f t="shared" si="180"/>
        <v>1871</v>
      </c>
      <c r="M139" s="9">
        <f t="shared" si="180"/>
        <v>1722</v>
      </c>
      <c r="N139" s="9">
        <f t="shared" ref="N139:R139" si="181">SUM(N133:N137)</f>
        <v>1735</v>
      </c>
      <c r="O139" s="9">
        <f t="shared" si="181"/>
        <v>1636</v>
      </c>
      <c r="P139" s="9">
        <f t="shared" si="181"/>
        <v>1620</v>
      </c>
      <c r="Q139" s="9">
        <f t="shared" si="181"/>
        <v>1605</v>
      </c>
      <c r="R139" s="9">
        <f t="shared" si="181"/>
        <v>1644</v>
      </c>
      <c r="S139" s="9">
        <f>SUM(S133:S137)</f>
        <v>1593</v>
      </c>
      <c r="T139" s="9">
        <f t="shared" ref="T139:V139" si="182">SUM(T133:T138)</f>
        <v>1494</v>
      </c>
      <c r="U139" s="9">
        <f t="shared" si="182"/>
        <v>1595</v>
      </c>
      <c r="V139" s="9">
        <f t="shared" si="182"/>
        <v>1616</v>
      </c>
      <c r="W139" s="9">
        <f>SUM(W133:W138)</f>
        <v>1662</v>
      </c>
      <c r="X139" s="9">
        <f>SUM(X133:X138)</f>
        <v>1769</v>
      </c>
      <c r="Y139" s="9">
        <f t="shared" ref="Y139:AA139" si="183">SUM(Y133:Y138)</f>
        <v>2032</v>
      </c>
      <c r="Z139" s="9">
        <f t="shared" si="183"/>
        <v>2033</v>
      </c>
      <c r="AA139" s="9">
        <f t="shared" si="183"/>
        <v>2168</v>
      </c>
      <c r="AB139" s="9">
        <f t="shared" ref="AB139:AD139" si="184">SUM(AB133:AB138)</f>
        <v>2219</v>
      </c>
      <c r="AC139" s="9">
        <f t="shared" si="184"/>
        <v>2212</v>
      </c>
      <c r="AD139" s="9">
        <f t="shared" si="184"/>
        <v>2301</v>
      </c>
      <c r="AE139" s="9">
        <f t="shared" ref="AE139:AG139" si="185">SUM(AE133:AE138)</f>
        <v>2263</v>
      </c>
      <c r="AF139" s="9">
        <f t="shared" si="185"/>
        <v>2249</v>
      </c>
      <c r="AG139" s="9">
        <f t="shared" si="185"/>
        <v>2410</v>
      </c>
      <c r="AH139" s="9">
        <f>SUM(AH133:AH138)</f>
        <v>2298</v>
      </c>
      <c r="AI139" s="9">
        <f t="shared" ref="AI139:AJ139" si="186">SUM(AI133:AI138)</f>
        <v>2392</v>
      </c>
      <c r="AJ139" s="9">
        <f t="shared" si="186"/>
        <v>2315</v>
      </c>
      <c r="AK139" s="9">
        <f t="shared" ref="AK139:AU139" si="187">SUM(AK133:AK138)</f>
        <v>2447</v>
      </c>
      <c r="AL139" s="9">
        <f>SUM(AL133:AL138)</f>
        <v>2669</v>
      </c>
      <c r="AM139" s="9">
        <f t="shared" si="187"/>
        <v>2646</v>
      </c>
      <c r="AN139" s="9">
        <f t="shared" si="187"/>
        <v>2736</v>
      </c>
      <c r="AO139" s="9">
        <f t="shared" si="187"/>
        <v>2864</v>
      </c>
      <c r="AP139" s="9">
        <f t="shared" si="187"/>
        <v>2833</v>
      </c>
      <c r="AQ139" s="9">
        <f t="shared" si="187"/>
        <v>2963</v>
      </c>
      <c r="AR139" s="9">
        <f t="shared" si="187"/>
        <v>2937</v>
      </c>
      <c r="AS139" s="9">
        <f t="shared" si="187"/>
        <v>3018</v>
      </c>
      <c r="AT139" s="9">
        <f t="shared" si="187"/>
        <v>2999</v>
      </c>
      <c r="AU139" s="9">
        <f t="shared" si="187"/>
        <v>3147</v>
      </c>
      <c r="AV139" s="9">
        <f>SUM(AV133:AV138)</f>
        <v>3078</v>
      </c>
      <c r="AW139" s="9">
        <f t="shared" ref="AW139:BB139" si="188">SUM(AW132:AW138)</f>
        <v>3064</v>
      </c>
      <c r="AX139" s="9">
        <f t="shared" si="188"/>
        <v>3090</v>
      </c>
      <c r="AY139" s="9">
        <f t="shared" si="188"/>
        <v>3267</v>
      </c>
      <c r="AZ139" s="9">
        <f t="shared" si="188"/>
        <v>3344</v>
      </c>
      <c r="BA139" s="9">
        <f t="shared" si="188"/>
        <v>3223</v>
      </c>
      <c r="BB139" s="9">
        <f t="shared" si="188"/>
        <v>3098</v>
      </c>
      <c r="BC139" s="9">
        <f t="shared" ref="BC139" si="189">SUM(BC132:BC138)</f>
        <v>2993</v>
      </c>
      <c r="BD139" s="9">
        <f t="shared" ref="BD139:BI139" si="190">SUM(BD132:BD138)</f>
        <v>2887</v>
      </c>
      <c r="BE139" s="9">
        <f t="shared" si="190"/>
        <v>3031</v>
      </c>
      <c r="BF139" s="9">
        <f t="shared" si="190"/>
        <v>2872</v>
      </c>
      <c r="BG139" s="9">
        <f t="shared" si="190"/>
        <v>2659</v>
      </c>
      <c r="BH139" s="9">
        <f t="shared" si="190"/>
        <v>2574</v>
      </c>
      <c r="BI139" s="9">
        <f t="shared" si="190"/>
        <v>2582</v>
      </c>
      <c r="BJ139" s="6"/>
    </row>
    <row r="140" spans="1:62" ht="13.5" customHeight="1" x14ac:dyDescent="0.2">
      <c r="A140" s="5"/>
      <c r="B140" s="8" t="s">
        <v>33</v>
      </c>
      <c r="BJ140" s="6"/>
    </row>
    <row r="141" spans="1:62" ht="13.5" customHeight="1" x14ac:dyDescent="0.2">
      <c r="A141" s="5"/>
      <c r="B141" s="8"/>
      <c r="C141" s="1" t="s">
        <v>10</v>
      </c>
      <c r="AW141" s="1">
        <f>AW51+AW58</f>
        <v>2</v>
      </c>
      <c r="AX141" s="1">
        <f>AX51+AX58</f>
        <v>7</v>
      </c>
      <c r="AY141" s="1">
        <f>AY51+AY58+1</f>
        <v>7</v>
      </c>
      <c r="AZ141" s="1">
        <f>AZ22+AZ51+AZ58</f>
        <v>9</v>
      </c>
      <c r="BA141" s="1">
        <f>BA22+BA37+BA51+BA58+2</f>
        <v>20</v>
      </c>
      <c r="BB141" s="1">
        <f t="shared" ref="BB141:BH141" si="191">BB22+BB37+BB51+BB58</f>
        <v>17</v>
      </c>
      <c r="BC141" s="1">
        <f t="shared" si="191"/>
        <v>26</v>
      </c>
      <c r="BD141" s="1">
        <f t="shared" si="191"/>
        <v>18</v>
      </c>
      <c r="BE141" s="1">
        <f t="shared" si="191"/>
        <v>32</v>
      </c>
      <c r="BF141" s="1">
        <f t="shared" si="191"/>
        <v>36</v>
      </c>
      <c r="BG141" s="1">
        <f t="shared" si="191"/>
        <v>33</v>
      </c>
      <c r="BH141" s="1">
        <f t="shared" si="191"/>
        <v>34</v>
      </c>
      <c r="BI141" s="1">
        <f>BI22+BI37+BI51+BI58</f>
        <v>34</v>
      </c>
      <c r="BJ141" s="6"/>
    </row>
    <row r="142" spans="1:62" ht="13.5" customHeight="1" x14ac:dyDescent="0.2">
      <c r="A142" s="5"/>
      <c r="C142" s="1" t="s">
        <v>0</v>
      </c>
      <c r="W142" s="1">
        <f t="shared" ref="W142:AD142" si="192">W23+W52+W59+W79</f>
        <v>90</v>
      </c>
      <c r="X142" s="1">
        <f t="shared" si="192"/>
        <v>96</v>
      </c>
      <c r="Y142" s="1">
        <f t="shared" si="192"/>
        <v>88</v>
      </c>
      <c r="Z142" s="1">
        <f t="shared" si="192"/>
        <v>91</v>
      </c>
      <c r="AA142" s="1">
        <f t="shared" si="192"/>
        <v>90</v>
      </c>
      <c r="AB142" s="1">
        <f t="shared" si="192"/>
        <v>88</v>
      </c>
      <c r="AC142" s="1">
        <f t="shared" si="192"/>
        <v>97</v>
      </c>
      <c r="AD142" s="1">
        <f t="shared" si="192"/>
        <v>106</v>
      </c>
      <c r="AE142" s="1">
        <f t="shared" ref="AE142:AX142" si="193">AE23+AE35+AE52+AE59+AE79</f>
        <v>115</v>
      </c>
      <c r="AF142" s="1">
        <f t="shared" si="193"/>
        <v>121</v>
      </c>
      <c r="AG142" s="1">
        <f t="shared" si="193"/>
        <v>135</v>
      </c>
      <c r="AH142" s="1">
        <f t="shared" si="193"/>
        <v>125</v>
      </c>
      <c r="AI142" s="1">
        <f t="shared" si="193"/>
        <v>132</v>
      </c>
      <c r="AJ142" s="1">
        <f t="shared" si="193"/>
        <v>160</v>
      </c>
      <c r="AK142" s="1">
        <f t="shared" si="193"/>
        <v>157</v>
      </c>
      <c r="AL142" s="1">
        <f t="shared" si="193"/>
        <v>167</v>
      </c>
      <c r="AM142" s="1">
        <f t="shared" si="193"/>
        <v>193</v>
      </c>
      <c r="AN142" s="1">
        <f t="shared" si="193"/>
        <v>177</v>
      </c>
      <c r="AO142" s="1">
        <f t="shared" si="193"/>
        <v>183</v>
      </c>
      <c r="AP142" s="1">
        <f t="shared" si="193"/>
        <v>175</v>
      </c>
      <c r="AQ142" s="1">
        <f t="shared" si="193"/>
        <v>198</v>
      </c>
      <c r="AR142" s="1">
        <f t="shared" si="193"/>
        <v>195</v>
      </c>
      <c r="AS142" s="1">
        <f t="shared" si="193"/>
        <v>201</v>
      </c>
      <c r="AT142" s="1">
        <f t="shared" si="193"/>
        <v>205</v>
      </c>
      <c r="AU142" s="1">
        <f t="shared" si="193"/>
        <v>182</v>
      </c>
      <c r="AV142" s="1">
        <f t="shared" si="193"/>
        <v>210</v>
      </c>
      <c r="AW142" s="1">
        <f t="shared" si="193"/>
        <v>213</v>
      </c>
      <c r="AX142" s="1">
        <f t="shared" si="193"/>
        <v>213</v>
      </c>
      <c r="AY142" s="1">
        <f t="shared" ref="AY142:BD142" si="194">AY23+AY35+AY52+AY59+AY65+AY79</f>
        <v>275</v>
      </c>
      <c r="AZ142" s="1">
        <f t="shared" si="194"/>
        <v>311</v>
      </c>
      <c r="BA142" s="1">
        <f t="shared" si="194"/>
        <v>308</v>
      </c>
      <c r="BB142" s="1">
        <f t="shared" si="194"/>
        <v>296</v>
      </c>
      <c r="BC142" s="1">
        <f t="shared" si="194"/>
        <v>276</v>
      </c>
      <c r="BD142" s="1">
        <f t="shared" si="194"/>
        <v>296</v>
      </c>
      <c r="BE142" s="1">
        <f>BE23+BE35+BE52+BE59+BE79</f>
        <v>339</v>
      </c>
      <c r="BF142" s="1">
        <f>BF23+BF35+BF52+BF59+BF79</f>
        <v>353</v>
      </c>
      <c r="BG142" s="1">
        <f>BG23+BG35+BG52+BG59+BG79</f>
        <v>292</v>
      </c>
      <c r="BH142" s="1">
        <f>BH23+BH35+BH52+BH59+BH79</f>
        <v>253</v>
      </c>
      <c r="BI142" s="1">
        <f>BI23+BI35+BI52+BI59+BI79</f>
        <v>304</v>
      </c>
      <c r="BJ142" s="6"/>
    </row>
    <row r="143" spans="1:62" ht="13.5" customHeight="1" x14ac:dyDescent="0.2">
      <c r="A143" s="5"/>
      <c r="C143" s="1" t="s">
        <v>9</v>
      </c>
      <c r="AF143" s="1">
        <f t="shared" ref="AF143:AY143" si="195">AF53</f>
        <v>0</v>
      </c>
      <c r="AG143" s="1">
        <f t="shared" si="195"/>
        <v>12</v>
      </c>
      <c r="AH143" s="1">
        <f t="shared" si="195"/>
        <v>12</v>
      </c>
      <c r="AI143" s="1">
        <f t="shared" si="195"/>
        <v>11</v>
      </c>
      <c r="AJ143" s="1">
        <f t="shared" si="195"/>
        <v>10</v>
      </c>
      <c r="AK143" s="1">
        <f t="shared" si="195"/>
        <v>9</v>
      </c>
      <c r="AL143" s="1">
        <f t="shared" si="195"/>
        <v>6</v>
      </c>
      <c r="AM143" s="1">
        <f t="shared" si="195"/>
        <v>8</v>
      </c>
      <c r="AN143" s="1">
        <f t="shared" si="195"/>
        <v>5</v>
      </c>
      <c r="AO143" s="1">
        <f t="shared" si="195"/>
        <v>16</v>
      </c>
      <c r="AP143" s="1">
        <f t="shared" si="195"/>
        <v>12</v>
      </c>
      <c r="AQ143" s="1">
        <f t="shared" si="195"/>
        <v>21</v>
      </c>
      <c r="AR143" s="1">
        <f t="shared" si="195"/>
        <v>7</v>
      </c>
      <c r="AS143" s="1">
        <f t="shared" si="195"/>
        <v>6</v>
      </c>
      <c r="AT143" s="1">
        <f t="shared" si="195"/>
        <v>11</v>
      </c>
      <c r="AU143" s="1">
        <f t="shared" si="195"/>
        <v>3</v>
      </c>
      <c r="AV143" s="1">
        <f t="shared" si="195"/>
        <v>5</v>
      </c>
      <c r="AW143" s="1">
        <f t="shared" si="195"/>
        <v>4</v>
      </c>
      <c r="AX143" s="1">
        <f t="shared" si="195"/>
        <v>5</v>
      </c>
      <c r="AY143" s="1">
        <f t="shared" si="195"/>
        <v>7</v>
      </c>
      <c r="AZ143" s="1">
        <f t="shared" ref="AZ143:BE143" si="196">AZ24+AZ53</f>
        <v>2</v>
      </c>
      <c r="BA143" s="1">
        <f t="shared" si="196"/>
        <v>8</v>
      </c>
      <c r="BB143" s="1">
        <f t="shared" si="196"/>
        <v>12</v>
      </c>
      <c r="BC143" s="1">
        <f t="shared" si="196"/>
        <v>8</v>
      </c>
      <c r="BD143" s="1">
        <f t="shared" si="196"/>
        <v>18</v>
      </c>
      <c r="BE143" s="1">
        <f t="shared" si="196"/>
        <v>29</v>
      </c>
      <c r="BF143" s="1">
        <f>BF24+BF53+BF60+BF80</f>
        <v>40</v>
      </c>
      <c r="BG143" s="1">
        <f>BG24+BG53+BG60+BG80</f>
        <v>62</v>
      </c>
      <c r="BH143" s="1">
        <f>BH24+BH38+BH53+BH60+BH80</f>
        <v>91</v>
      </c>
      <c r="BI143" s="1">
        <f>BI24+BI38+BI53+BI60+BI80+5</f>
        <v>65</v>
      </c>
      <c r="BJ143" s="6"/>
    </row>
    <row r="144" spans="1:62" ht="13.5" customHeight="1" x14ac:dyDescent="0.2">
      <c r="A144" s="5"/>
      <c r="C144" s="1" t="s">
        <v>5</v>
      </c>
      <c r="W144" s="1">
        <f t="shared" ref="W144:AI144" si="197">W54+W61+W81</f>
        <v>24</v>
      </c>
      <c r="X144" s="1">
        <f t="shared" si="197"/>
        <v>16</v>
      </c>
      <c r="Y144" s="1">
        <f t="shared" si="197"/>
        <v>18</v>
      </c>
      <c r="Z144" s="1">
        <f t="shared" si="197"/>
        <v>22</v>
      </c>
      <c r="AA144" s="1">
        <f t="shared" si="197"/>
        <v>17</v>
      </c>
      <c r="AB144" s="1">
        <f t="shared" si="197"/>
        <v>31</v>
      </c>
      <c r="AC144" s="1">
        <f t="shared" si="197"/>
        <v>28</v>
      </c>
      <c r="AD144" s="1">
        <f t="shared" si="197"/>
        <v>38</v>
      </c>
      <c r="AE144" s="1">
        <f t="shared" si="197"/>
        <v>28</v>
      </c>
      <c r="AF144" s="1">
        <f t="shared" si="197"/>
        <v>48</v>
      </c>
      <c r="AG144" s="1">
        <f t="shared" si="197"/>
        <v>35</v>
      </c>
      <c r="AH144" s="1">
        <f t="shared" si="197"/>
        <v>43</v>
      </c>
      <c r="AI144" s="1">
        <f t="shared" si="197"/>
        <v>38</v>
      </c>
      <c r="AJ144" s="1">
        <f t="shared" ref="AJ144:AY144" si="198">AJ25+AJ54+AJ61+AJ81</f>
        <v>38</v>
      </c>
      <c r="AK144" s="1">
        <f t="shared" si="198"/>
        <v>45</v>
      </c>
      <c r="AL144" s="1">
        <f t="shared" si="198"/>
        <v>58</v>
      </c>
      <c r="AM144" s="1">
        <f t="shared" si="198"/>
        <v>64</v>
      </c>
      <c r="AN144" s="1">
        <f t="shared" si="198"/>
        <v>66</v>
      </c>
      <c r="AO144" s="1">
        <f t="shared" si="198"/>
        <v>68</v>
      </c>
      <c r="AP144" s="1">
        <f t="shared" si="198"/>
        <v>70</v>
      </c>
      <c r="AQ144" s="1">
        <f t="shared" si="198"/>
        <v>77</v>
      </c>
      <c r="AR144" s="1">
        <f t="shared" si="198"/>
        <v>62</v>
      </c>
      <c r="AS144" s="1">
        <f t="shared" si="198"/>
        <v>68</v>
      </c>
      <c r="AT144" s="1">
        <f t="shared" si="198"/>
        <v>75</v>
      </c>
      <c r="AU144" s="1">
        <f t="shared" si="198"/>
        <v>62</v>
      </c>
      <c r="AV144" s="1">
        <f t="shared" si="198"/>
        <v>78</v>
      </c>
      <c r="AW144" s="1">
        <f t="shared" si="198"/>
        <v>69</v>
      </c>
      <c r="AX144" s="1">
        <f t="shared" si="198"/>
        <v>58</v>
      </c>
      <c r="AY144" s="1">
        <f t="shared" si="198"/>
        <v>58</v>
      </c>
      <c r="AZ144" s="1">
        <f t="shared" ref="AZ144:BA144" si="199">AZ25+AZ54+AZ61+AZ81</f>
        <v>63</v>
      </c>
      <c r="BA144" s="1">
        <f t="shared" si="199"/>
        <v>63</v>
      </c>
      <c r="BB144" s="1">
        <f t="shared" ref="BB144:BC144" si="200">BB25+BB54+BB61+BB81</f>
        <v>83</v>
      </c>
      <c r="BC144" s="1">
        <f t="shared" si="200"/>
        <v>49</v>
      </c>
      <c r="BD144" s="1">
        <f t="shared" ref="BD144:BE144" si="201">BD25+BD54+BD61+BD81</f>
        <v>58</v>
      </c>
      <c r="BE144" s="1">
        <f t="shared" si="201"/>
        <v>88</v>
      </c>
      <c r="BF144" s="1">
        <f>BF25+BF54+BF61+BF81</f>
        <v>86</v>
      </c>
      <c r="BG144" s="1">
        <f>BG25+BG54+BG61+BG81</f>
        <v>139</v>
      </c>
      <c r="BH144" s="1">
        <f>BH25+BH54+BH61+BH81</f>
        <v>132</v>
      </c>
      <c r="BI144" s="1">
        <f>BI25+BI54+BI61+BI81</f>
        <v>120</v>
      </c>
      <c r="BJ144" s="6"/>
    </row>
    <row r="145" spans="1:62" ht="13.5" customHeight="1" x14ac:dyDescent="0.2">
      <c r="A145" s="5"/>
      <c r="C145" s="1" t="s">
        <v>7</v>
      </c>
      <c r="W145" s="1">
        <f t="shared" ref="W145:AG145" si="202">W55+W82</f>
        <v>2</v>
      </c>
      <c r="X145" s="1">
        <f t="shared" si="202"/>
        <v>7</v>
      </c>
      <c r="Y145" s="1">
        <f t="shared" si="202"/>
        <v>4</v>
      </c>
      <c r="Z145" s="1">
        <f t="shared" si="202"/>
        <v>3</v>
      </c>
      <c r="AA145" s="1">
        <f t="shared" si="202"/>
        <v>4</v>
      </c>
      <c r="AB145" s="1">
        <f t="shared" si="202"/>
        <v>7</v>
      </c>
      <c r="AC145" s="1">
        <f t="shared" si="202"/>
        <v>5</v>
      </c>
      <c r="AD145" s="1">
        <f t="shared" si="202"/>
        <v>4</v>
      </c>
      <c r="AE145" s="1">
        <f t="shared" si="202"/>
        <v>7</v>
      </c>
      <c r="AF145" s="1">
        <f t="shared" si="202"/>
        <v>6</v>
      </c>
      <c r="AG145" s="1">
        <f t="shared" si="202"/>
        <v>13</v>
      </c>
      <c r="AH145" s="1">
        <f t="shared" ref="AH145:AY145" si="203">AH55+AH62+AH82</f>
        <v>10</v>
      </c>
      <c r="AI145" s="1">
        <f t="shared" si="203"/>
        <v>9</v>
      </c>
      <c r="AJ145" s="1">
        <f t="shared" si="203"/>
        <v>12</v>
      </c>
      <c r="AK145" s="1">
        <f t="shared" si="203"/>
        <v>12</v>
      </c>
      <c r="AL145" s="1">
        <f t="shared" si="203"/>
        <v>15</v>
      </c>
      <c r="AM145" s="1">
        <f t="shared" si="203"/>
        <v>7</v>
      </c>
      <c r="AN145" s="1">
        <f t="shared" si="203"/>
        <v>13</v>
      </c>
      <c r="AO145" s="1">
        <f t="shared" si="203"/>
        <v>9</v>
      </c>
      <c r="AP145" s="1">
        <f t="shared" si="203"/>
        <v>12</v>
      </c>
      <c r="AQ145" s="1">
        <f t="shared" si="203"/>
        <v>17</v>
      </c>
      <c r="AR145" s="1">
        <f t="shared" si="203"/>
        <v>13</v>
      </c>
      <c r="AS145" s="1">
        <f t="shared" si="203"/>
        <v>20</v>
      </c>
      <c r="AT145" s="1">
        <f t="shared" si="203"/>
        <v>21</v>
      </c>
      <c r="AU145" s="1">
        <f t="shared" si="203"/>
        <v>11</v>
      </c>
      <c r="AV145" s="1">
        <f t="shared" si="203"/>
        <v>15</v>
      </c>
      <c r="AW145" s="1">
        <f t="shared" si="203"/>
        <v>18</v>
      </c>
      <c r="AX145" s="1">
        <f t="shared" si="203"/>
        <v>15</v>
      </c>
      <c r="AY145" s="1">
        <f t="shared" si="203"/>
        <v>17</v>
      </c>
      <c r="AZ145" s="1">
        <f t="shared" ref="AZ145:BA145" si="204">AZ55+AZ62+AZ82</f>
        <v>8</v>
      </c>
      <c r="BA145" s="1">
        <f t="shared" si="204"/>
        <v>18</v>
      </c>
      <c r="BB145" s="1">
        <f t="shared" ref="BB145:BC145" si="205">BB55+BB62+BB82</f>
        <v>20</v>
      </c>
      <c r="BC145" s="1">
        <f t="shared" si="205"/>
        <v>10</v>
      </c>
      <c r="BD145" s="1">
        <f t="shared" ref="BD145:BE145" si="206">BD55+BD62+BD82</f>
        <v>17</v>
      </c>
      <c r="BE145" s="1">
        <f t="shared" si="206"/>
        <v>12</v>
      </c>
      <c r="BF145" s="1">
        <f t="shared" ref="BF145:BG145" si="207">BF55+BF62+BF82</f>
        <v>13</v>
      </c>
      <c r="BG145" s="1">
        <f t="shared" si="207"/>
        <v>18</v>
      </c>
      <c r="BH145" s="1">
        <f t="shared" ref="BH145:BI145" si="208">BH55+BH62+BH82</f>
        <v>9</v>
      </c>
      <c r="BI145" s="1">
        <f t="shared" si="208"/>
        <v>1</v>
      </c>
      <c r="BJ145" s="6"/>
    </row>
    <row r="146" spans="1:62" ht="13.5" customHeight="1" x14ac:dyDescent="0.2">
      <c r="A146" s="5"/>
      <c r="W146" s="9">
        <f t="shared" ref="W146:AA146" si="209">SUM(W142:W145)</f>
        <v>116</v>
      </c>
      <c r="X146" s="9">
        <f t="shared" si="209"/>
        <v>119</v>
      </c>
      <c r="Y146" s="9">
        <f t="shared" si="209"/>
        <v>110</v>
      </c>
      <c r="Z146" s="9">
        <f t="shared" si="209"/>
        <v>116</v>
      </c>
      <c r="AA146" s="9">
        <f t="shared" si="209"/>
        <v>111</v>
      </c>
      <c r="AB146" s="9">
        <f t="shared" ref="AB146:AD146" si="210">SUM(AB142:AB145)</f>
        <v>126</v>
      </c>
      <c r="AC146" s="9">
        <f t="shared" si="210"/>
        <v>130</v>
      </c>
      <c r="AD146" s="9">
        <f t="shared" si="210"/>
        <v>148</v>
      </c>
      <c r="AE146" s="9">
        <f t="shared" ref="AE146:AG146" si="211">SUM(AE142:AE145)</f>
        <v>150</v>
      </c>
      <c r="AF146" s="9">
        <f t="shared" si="211"/>
        <v>175</v>
      </c>
      <c r="AG146" s="9">
        <f t="shared" si="211"/>
        <v>195</v>
      </c>
      <c r="AH146" s="9">
        <f t="shared" ref="AH146:AI146" si="212">SUM(AH142:AH145)</f>
        <v>190</v>
      </c>
      <c r="AI146" s="9">
        <f t="shared" si="212"/>
        <v>190</v>
      </c>
      <c r="AJ146" s="9">
        <f t="shared" ref="AJ146" si="213">SUM(AJ142:AJ145)</f>
        <v>220</v>
      </c>
      <c r="AK146" s="9">
        <f t="shared" ref="AK146" si="214">SUM(AK142:AK145)</f>
        <v>223</v>
      </c>
      <c r="AL146" s="9">
        <f t="shared" ref="AL146" si="215">SUM(AL142:AL145)</f>
        <v>246</v>
      </c>
      <c r="AM146" s="9">
        <f t="shared" ref="AM146" si="216">SUM(AM142:AM145)</f>
        <v>272</v>
      </c>
      <c r="AN146" s="9">
        <f t="shared" ref="AN146:AR146" si="217">SUM(AN142:AN145)</f>
        <v>261</v>
      </c>
      <c r="AO146" s="9">
        <f t="shared" si="217"/>
        <v>276</v>
      </c>
      <c r="AP146" s="9">
        <f t="shared" si="217"/>
        <v>269</v>
      </c>
      <c r="AQ146" s="9">
        <f t="shared" si="217"/>
        <v>313</v>
      </c>
      <c r="AR146" s="9">
        <f t="shared" si="217"/>
        <v>277</v>
      </c>
      <c r="AS146" s="9">
        <f>SUM(AS142:AS145)</f>
        <v>295</v>
      </c>
      <c r="AT146" s="9">
        <f t="shared" ref="AT146:AU146" si="218">SUM(AT142:AT145)</f>
        <v>312</v>
      </c>
      <c r="AU146" s="9">
        <f t="shared" si="218"/>
        <v>258</v>
      </c>
      <c r="AV146" s="9">
        <f>SUM(AV142:AV145)</f>
        <v>308</v>
      </c>
      <c r="AW146" s="9">
        <f t="shared" ref="AW146:BB146" si="219">SUM(AW141:AW145)</f>
        <v>306</v>
      </c>
      <c r="AX146" s="9">
        <f t="shared" si="219"/>
        <v>298</v>
      </c>
      <c r="AY146" s="9">
        <f t="shared" si="219"/>
        <v>364</v>
      </c>
      <c r="AZ146" s="9">
        <f t="shared" si="219"/>
        <v>393</v>
      </c>
      <c r="BA146" s="9">
        <f t="shared" si="219"/>
        <v>417</v>
      </c>
      <c r="BB146" s="9">
        <f t="shared" si="219"/>
        <v>428</v>
      </c>
      <c r="BC146" s="9">
        <f t="shared" ref="BC146:BD146" si="220">SUM(BC141:BC145)</f>
        <v>369</v>
      </c>
      <c r="BD146" s="9">
        <f t="shared" si="220"/>
        <v>407</v>
      </c>
      <c r="BE146" s="9">
        <f t="shared" ref="BE146:BF146" si="221">SUM(BE141:BE145)</f>
        <v>500</v>
      </c>
      <c r="BF146" s="9">
        <f t="shared" si="221"/>
        <v>528</v>
      </c>
      <c r="BG146" s="9">
        <f t="shared" ref="BG146" si="222">SUM(BG141:BG145)</f>
        <v>544</v>
      </c>
      <c r="BH146" s="9">
        <f t="shared" ref="BH146:BI146" si="223">SUM(BH141:BH145)</f>
        <v>519</v>
      </c>
      <c r="BI146" s="9">
        <f t="shared" si="223"/>
        <v>524</v>
      </c>
      <c r="BJ146" s="6"/>
    </row>
    <row r="147" spans="1:62" ht="13.5" customHeight="1" x14ac:dyDescent="0.2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6"/>
    </row>
    <row r="148" spans="1:62" ht="13.5" customHeight="1" x14ac:dyDescent="0.2">
      <c r="A148" s="5"/>
      <c r="B148" s="34" t="s">
        <v>123</v>
      </c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6"/>
    </row>
    <row r="149" spans="1:62" ht="13.5" customHeight="1" x14ac:dyDescent="0.2">
      <c r="A149" s="5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6"/>
    </row>
    <row r="150" spans="1:62" ht="13.5" customHeight="1" x14ac:dyDescent="0.25">
      <c r="A150" s="5"/>
      <c r="B150" s="37" t="s">
        <v>122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9"/>
      <c r="BJ150" s="6"/>
    </row>
    <row r="151" spans="1:62" ht="13.5" customHeight="1" x14ac:dyDescent="0.2">
      <c r="A151" s="5"/>
      <c r="BJ151" s="6"/>
    </row>
    <row r="152" spans="1:62" ht="13.5" customHeight="1" x14ac:dyDescent="0.2">
      <c r="A152" s="5"/>
      <c r="B152" s="1" t="s">
        <v>96</v>
      </c>
      <c r="BJ152" s="6"/>
    </row>
    <row r="153" spans="1:62" ht="13.5" customHeight="1" x14ac:dyDescent="0.2">
      <c r="A153" s="5"/>
      <c r="B153" s="1" t="s">
        <v>95</v>
      </c>
      <c r="BJ153" s="6"/>
    </row>
    <row r="154" spans="1:62" ht="13.5" customHeight="1" x14ac:dyDescent="0.2">
      <c r="A154" s="5"/>
      <c r="BJ154" s="6"/>
    </row>
    <row r="155" spans="1:62" ht="13.5" customHeight="1" x14ac:dyDescent="0.2">
      <c r="A155" s="5"/>
      <c r="B155" s="1" t="s">
        <v>101</v>
      </c>
      <c r="BJ155" s="6"/>
    </row>
    <row r="156" spans="1:62" ht="13.5" customHeight="1" x14ac:dyDescent="0.2">
      <c r="A156" s="5"/>
      <c r="B156" s="1" t="s">
        <v>100</v>
      </c>
      <c r="BJ156" s="6"/>
    </row>
    <row r="157" spans="1:62" ht="13.5" customHeight="1" x14ac:dyDescent="0.2">
      <c r="A157" s="5"/>
      <c r="BJ157" s="6"/>
    </row>
    <row r="158" spans="1:62" ht="13.5" customHeight="1" x14ac:dyDescent="0.2">
      <c r="A158" s="10"/>
      <c r="B158" s="32" t="s">
        <v>31</v>
      </c>
      <c r="C158" s="3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5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 t="s">
        <v>125</v>
      </c>
      <c r="BJ158" s="11"/>
    </row>
  </sheetData>
  <mergeCells count="4">
    <mergeCell ref="A2:BJ2"/>
    <mergeCell ref="B158:C158"/>
    <mergeCell ref="B148:BI149"/>
    <mergeCell ref="B150:BI150"/>
  </mergeCells>
  <hyperlinks>
    <hyperlink ref="B158:C158" r:id="rId1" display="Source: IPEDS C, Completions Survey" xr:uid="{ADB9EF34-7EC5-42E6-AA19-D772ADAD2231}"/>
    <hyperlink ref="B150" r:id="rId2" xr:uid="{4038ADF6-535E-4EDC-BBA4-F80C5DCB645C}"/>
  </hyperlinks>
  <printOptions horizontalCentered="1"/>
  <pageMargins left="0.7" right="0.45" top="0.5" bottom="0.25" header="0.3" footer="0.3"/>
  <pageSetup orientation="portrait" r:id="rId3"/>
  <rowBreaks count="2" manualBreakCount="2">
    <brk id="56" max="16383" man="1"/>
    <brk id="116" max="16383" man="1"/>
  </rowBreaks>
  <ignoredErrors>
    <ignoredError sqref="AW142 AY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UM System</vt:lpstr>
      <vt:lpstr>MU</vt:lpstr>
      <vt:lpstr>UMKC</vt:lpstr>
      <vt:lpstr>S&amp;T</vt:lpstr>
      <vt:lpstr>UMSL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2024-10-21T17:38:26Z</cp:lastPrinted>
  <dcterms:created xsi:type="dcterms:W3CDTF">2013-09-16T18:44:56Z</dcterms:created>
  <dcterms:modified xsi:type="dcterms:W3CDTF">2025-09-10T20:32:03Z</dcterms:modified>
</cp:coreProperties>
</file>