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ailmissouri.sharepoint.com/sites/AcademicAffairs-Ogrp/Shared Documents/Academic Programs/Resources/"/>
    </mc:Choice>
  </mc:AlternateContent>
  <xr:revisionPtr revIDLastSave="219" documentId="13_ncr:1_{B6AB8FC9-33A5-4479-8069-4D17167D895E}" xr6:coauthVersionLast="47" xr6:coauthVersionMax="47" xr10:uidLastSave="{5E298F37-5F00-4916-BB32-3E8F0709D3E4}"/>
  <bookViews>
    <workbookView xWindow="28680" yWindow="-210" windowWidth="29040" windowHeight="15720" xr2:uid="{6096DC15-4ED0-294F-9176-9855931B0E7A}"/>
  </bookViews>
  <sheets>
    <sheet name="Instructions" sheetId="4" r:id="rId1"/>
    <sheet name="Assumptions" sheetId="3" r:id="rId2"/>
    <sheet name="Standard" sheetId="1" r:id="rId3"/>
    <sheet name="50% Enrollment" sheetId="11" r:id="rId4"/>
    <sheet name="Approvals" sheetId="5" r:id="rId5"/>
  </sheets>
  <definedNames>
    <definedName name="OpsMonthlyQ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 l="1"/>
  <c r="D6" i="1"/>
  <c r="N11" i="3"/>
  <c r="N9" i="3"/>
  <c r="D8" i="1"/>
  <c r="D17" i="3"/>
  <c r="E33" i="11"/>
  <c r="F33" i="11"/>
  <c r="G33" i="11"/>
  <c r="H33" i="11"/>
  <c r="D33" i="11"/>
  <c r="D14" i="3"/>
  <c r="D13" i="3"/>
  <c r="D11" i="3"/>
  <c r="O12" i="3" l="1"/>
  <c r="D19" i="3"/>
  <c r="D22" i="3"/>
  <c r="H3" i="3"/>
  <c r="I3" i="3" s="1"/>
  <c r="J3" i="3" s="1"/>
  <c r="K3" i="3" s="1"/>
  <c r="O3" i="3"/>
  <c r="E42" i="11"/>
  <c r="F42" i="11"/>
  <c r="G42" i="11"/>
  <c r="H42" i="11"/>
  <c r="D42" i="11"/>
  <c r="D37" i="11"/>
  <c r="E37" i="11"/>
  <c r="F37" i="11"/>
  <c r="G37" i="11"/>
  <c r="H37" i="11"/>
  <c r="D38" i="11"/>
  <c r="E38" i="11"/>
  <c r="F38" i="11"/>
  <c r="G38" i="11"/>
  <c r="H38" i="11"/>
  <c r="D39" i="11"/>
  <c r="E39" i="11"/>
  <c r="F39" i="11"/>
  <c r="G39" i="11"/>
  <c r="H39" i="11"/>
  <c r="D40" i="11"/>
  <c r="E40" i="11"/>
  <c r="F40" i="11"/>
  <c r="G40" i="11"/>
  <c r="H40" i="11"/>
  <c r="D41" i="11"/>
  <c r="E41" i="11"/>
  <c r="F41" i="11"/>
  <c r="G41" i="11"/>
  <c r="H41" i="11"/>
  <c r="E36" i="11"/>
  <c r="F36" i="11"/>
  <c r="G36" i="11"/>
  <c r="H36" i="11"/>
  <c r="D36" i="11"/>
  <c r="D30" i="11"/>
  <c r="D31" i="11"/>
  <c r="D29" i="11"/>
  <c r="D20" i="11"/>
  <c r="E20" i="11"/>
  <c r="F20" i="11"/>
  <c r="G20" i="11"/>
  <c r="H20" i="11"/>
  <c r="D21" i="11"/>
  <c r="E21" i="11"/>
  <c r="F21" i="11"/>
  <c r="G21" i="11"/>
  <c r="H21" i="11"/>
  <c r="D22" i="11"/>
  <c r="E22" i="11"/>
  <c r="F22" i="11"/>
  <c r="G22" i="11"/>
  <c r="H22" i="11"/>
  <c r="D23" i="11"/>
  <c r="E23" i="11"/>
  <c r="F23" i="11"/>
  <c r="G23" i="11"/>
  <c r="H23" i="11"/>
  <c r="E19" i="11"/>
  <c r="F19" i="11"/>
  <c r="G19" i="11"/>
  <c r="H19" i="11"/>
  <c r="D19" i="11"/>
  <c r="D14" i="11"/>
  <c r="E14" i="11"/>
  <c r="F14" i="11"/>
  <c r="G14" i="11"/>
  <c r="H14" i="11"/>
  <c r="E13" i="11"/>
  <c r="F13" i="11"/>
  <c r="G13" i="11"/>
  <c r="H13" i="11"/>
  <c r="D13" i="11"/>
  <c r="D1" i="11"/>
  <c r="O11" i="3"/>
  <c r="P12" i="3" l="1"/>
  <c r="H24" i="11"/>
  <c r="E24" i="11"/>
  <c r="G24" i="11"/>
  <c r="F24" i="11"/>
  <c r="D24" i="11"/>
  <c r="O17" i="3" l="1"/>
  <c r="P17" i="3"/>
  <c r="Q17" i="3"/>
  <c r="R18" i="3" s="1"/>
  <c r="R17" i="3"/>
  <c r="N17" i="3"/>
  <c r="R9" i="3"/>
  <c r="Q9" i="3"/>
  <c r="R10" i="3" s="1"/>
  <c r="P9" i="3"/>
  <c r="Q10" i="3" s="1"/>
  <c r="O9" i="3"/>
  <c r="P3" i="3"/>
  <c r="Q3" i="3" s="1"/>
  <c r="R3" i="3" s="1"/>
  <c r="O8" i="3"/>
  <c r="P8" i="3" s="1"/>
  <c r="Q8" i="3" s="1"/>
  <c r="R8" i="3" s="1"/>
  <c r="O16" i="3"/>
  <c r="P16" i="3" s="1"/>
  <c r="Q16" i="3" s="1"/>
  <c r="R16" i="3" s="1"/>
  <c r="P18" i="3" l="1"/>
  <c r="Q18" i="3"/>
  <c r="R19" i="3" s="1"/>
  <c r="O18" i="3"/>
  <c r="P19" i="3" s="1"/>
  <c r="R11" i="3"/>
  <c r="P10" i="3"/>
  <c r="O10" i="3"/>
  <c r="N14" i="3"/>
  <c r="P11" i="3" l="1"/>
  <c r="D4" i="1"/>
  <c r="Q11" i="3"/>
  <c r="R12" i="3" s="1"/>
  <c r="Q19" i="3"/>
  <c r="R20" i="3" s="1"/>
  <c r="Q20" i="3"/>
  <c r="Q12" i="3" l="1"/>
  <c r="R13" i="3" s="1"/>
  <c r="D6" i="11"/>
  <c r="D4" i="11"/>
  <c r="R21" i="3"/>
  <c r="R22" i="3" s="1"/>
  <c r="Q22" i="3"/>
  <c r="Q14" i="3" l="1"/>
  <c r="Q23" i="3" s="1"/>
  <c r="E29" i="11"/>
  <c r="E31" i="11"/>
  <c r="E30" i="11"/>
  <c r="H5" i="1"/>
  <c r="H7" i="1" s="1"/>
  <c r="G5" i="1"/>
  <c r="G7" i="1" s="1"/>
  <c r="G4" i="1" l="1"/>
  <c r="F31" i="11"/>
  <c r="F30" i="11"/>
  <c r="F29" i="11"/>
  <c r="G7" i="11"/>
  <c r="G5" i="11"/>
  <c r="H7" i="11"/>
  <c r="H5" i="11"/>
  <c r="D9" i="1"/>
  <c r="D8" i="11"/>
  <c r="D21" i="3"/>
  <c r="D20" i="3"/>
  <c r="D1" i="1"/>
  <c r="H24" i="1"/>
  <c r="G24" i="1"/>
  <c r="F24" i="1"/>
  <c r="E24" i="1"/>
  <c r="D24" i="1"/>
  <c r="G4" i="11" l="1"/>
  <c r="G6" i="1"/>
  <c r="G6" i="11" s="1"/>
  <c r="H30" i="11"/>
  <c r="G30" i="11"/>
  <c r="G29" i="11"/>
  <c r="H31" i="11"/>
  <c r="G31" i="11"/>
  <c r="E32" i="11"/>
  <c r="E34" i="11" s="1"/>
  <c r="D32" i="11"/>
  <c r="D34" i="11" s="1"/>
  <c r="F32" i="11"/>
  <c r="F34" i="11" s="1"/>
  <c r="E9" i="1"/>
  <c r="D9" i="11"/>
  <c r="E10" i="1"/>
  <c r="E10" i="11" s="1"/>
  <c r="H10" i="1"/>
  <c r="H10" i="11" s="1"/>
  <c r="G10" i="1"/>
  <c r="G10" i="11" s="1"/>
  <c r="D10" i="1"/>
  <c r="D10" i="11" s="1"/>
  <c r="F10" i="1"/>
  <c r="F10" i="11" s="1"/>
  <c r="D32" i="1"/>
  <c r="D34" i="1" s="1"/>
  <c r="E32" i="1"/>
  <c r="E34" i="1" s="1"/>
  <c r="F32" i="1"/>
  <c r="F34" i="1" s="1"/>
  <c r="G32" i="1"/>
  <c r="G34" i="1" s="1"/>
  <c r="E8" i="1"/>
  <c r="E8" i="11" s="1"/>
  <c r="H29" i="11" l="1"/>
  <c r="G32" i="11"/>
  <c r="G34" i="11" s="1"/>
  <c r="H32" i="1"/>
  <c r="H34" i="1" s="1"/>
  <c r="F9" i="1"/>
  <c r="E9" i="11"/>
  <c r="F8" i="1"/>
  <c r="F8" i="11" s="1"/>
  <c r="H32" i="11" l="1"/>
  <c r="H34" i="11" s="1"/>
  <c r="G9" i="1"/>
  <c r="F9" i="11"/>
  <c r="G8" i="1"/>
  <c r="G8" i="11" s="1"/>
  <c r="H9" i="1" l="1"/>
  <c r="H9" i="11" s="1"/>
  <c r="G9" i="11"/>
  <c r="G11" i="11" s="1"/>
  <c r="G12" i="11" s="1"/>
  <c r="G15" i="11" s="1"/>
  <c r="G43" i="11" s="1"/>
  <c r="G44" i="11" s="1"/>
  <c r="G45" i="11" s="1"/>
  <c r="G46" i="11" s="1"/>
  <c r="G47" i="11" s="1"/>
  <c r="G11" i="1"/>
  <c r="G12" i="1" s="1"/>
  <c r="G15" i="1" s="1"/>
  <c r="G43" i="1" s="1"/>
  <c r="G44" i="1" s="1"/>
  <c r="G45" i="1" s="1"/>
  <c r="G46" i="1" s="1"/>
  <c r="G47" i="1" s="1"/>
  <c r="H8" i="1"/>
  <c r="H8" i="11" s="1"/>
  <c r="O14" i="3" l="1"/>
  <c r="R14" i="3"/>
  <c r="P14" i="3"/>
  <c r="N22" i="3"/>
  <c r="O22" i="3"/>
  <c r="P22" i="3"/>
  <c r="F5" i="1" l="1"/>
  <c r="E5" i="1"/>
  <c r="E7" i="1" s="1"/>
  <c r="D5" i="1"/>
  <c r="N23" i="3"/>
  <c r="P23" i="3"/>
  <c r="H4" i="1"/>
  <c r="H6" i="1" s="1"/>
  <c r="R23" i="3"/>
  <c r="E4" i="1"/>
  <c r="E6" i="1" s="1"/>
  <c r="O23" i="3"/>
  <c r="F4" i="1"/>
  <c r="F4" i="11" l="1"/>
  <c r="F6" i="1"/>
  <c r="F5" i="11"/>
  <c r="F7" i="1"/>
  <c r="F7" i="11" s="1"/>
  <c r="E6" i="11"/>
  <c r="E4" i="11"/>
  <c r="H6" i="11"/>
  <c r="H4" i="11"/>
  <c r="E7" i="11"/>
  <c r="E5" i="11"/>
  <c r="D5" i="11"/>
  <c r="H11" i="1"/>
  <c r="H12" i="1" s="1"/>
  <c r="H15" i="1" s="1"/>
  <c r="H43" i="1" s="1"/>
  <c r="H44" i="1" s="1"/>
  <c r="H45" i="1" s="1"/>
  <c r="H46" i="1" s="1"/>
  <c r="H47" i="1" s="1"/>
  <c r="F6" i="11"/>
  <c r="E11" i="1" l="1"/>
  <c r="E12" i="1" s="1"/>
  <c r="E15" i="1" s="1"/>
  <c r="E43" i="1" s="1"/>
  <c r="E44" i="1" s="1"/>
  <c r="E45" i="1" s="1"/>
  <c r="E46" i="1" s="1"/>
  <c r="E47" i="1" s="1"/>
  <c r="H11" i="11"/>
  <c r="H12" i="11" s="1"/>
  <c r="H15" i="11" s="1"/>
  <c r="H43" i="11" s="1"/>
  <c r="H44" i="11" s="1"/>
  <c r="H45" i="11" s="1"/>
  <c r="H46" i="11" s="1"/>
  <c r="H47" i="11" s="1"/>
  <c r="F11" i="11"/>
  <c r="F12" i="11" s="1"/>
  <c r="F15" i="11" s="1"/>
  <c r="F43" i="11" s="1"/>
  <c r="F44" i="11" s="1"/>
  <c r="F45" i="11" s="1"/>
  <c r="F46" i="11" s="1"/>
  <c r="F47" i="11" s="1"/>
  <c r="D11" i="1"/>
  <c r="D12" i="1" s="1"/>
  <c r="D15" i="1" s="1"/>
  <c r="D7" i="11"/>
  <c r="D11" i="11" s="1"/>
  <c r="D12" i="11" s="1"/>
  <c r="D15" i="11" s="1"/>
  <c r="D43" i="11" s="1"/>
  <c r="D44" i="11" s="1"/>
  <c r="D45" i="11" s="1"/>
  <c r="D46" i="11" s="1"/>
  <c r="D47" i="11" s="1"/>
  <c r="D48" i="11" s="1"/>
  <c r="E11" i="11"/>
  <c r="E12" i="11" s="1"/>
  <c r="E15" i="11" s="1"/>
  <c r="E43" i="11" s="1"/>
  <c r="E44" i="11" s="1"/>
  <c r="E45" i="11" s="1"/>
  <c r="E46" i="11" s="1"/>
  <c r="E47" i="11" s="1"/>
  <c r="F11" i="1"/>
  <c r="F12" i="1" s="1"/>
  <c r="F15" i="1" s="1"/>
  <c r="F43" i="1" s="1"/>
  <c r="F44" i="1" s="1"/>
  <c r="F45" i="1" s="1"/>
  <c r="F46" i="1" s="1"/>
  <c r="F47" i="1" s="1"/>
  <c r="D43" i="1" l="1"/>
  <c r="E48" i="11"/>
  <c r="F48" i="11" s="1"/>
  <c r="G48" i="11" s="1"/>
  <c r="H48" i="11" s="1"/>
  <c r="D44" i="1" l="1"/>
  <c r="D45" i="1" s="1"/>
  <c r="D46" i="1" s="1"/>
  <c r="D47" i="1" s="1"/>
  <c r="D48" i="1" s="1"/>
  <c r="E48" i="1" s="1"/>
  <c r="F48" i="1" s="1"/>
  <c r="G48" i="1" s="1"/>
  <c r="H48" i="1" s="1"/>
</calcChain>
</file>

<file path=xl/sharedStrings.xml><?xml version="1.0" encoding="utf-8"?>
<sst xmlns="http://schemas.openxmlformats.org/spreadsheetml/2006/main" count="218" uniqueCount="150">
  <si>
    <t xml:space="preserve">Title of Proposed Program: </t>
  </si>
  <si>
    <t>Insert program name here</t>
  </si>
  <si>
    <t>Year 1</t>
  </si>
  <si>
    <t>Year 2</t>
  </si>
  <si>
    <t>Year 4</t>
  </si>
  <si>
    <t>Year 3</t>
  </si>
  <si>
    <t>Year 5</t>
  </si>
  <si>
    <t>Tuition rate per credit hour</t>
  </si>
  <si>
    <t>Tuition discount rate (%)</t>
  </si>
  <si>
    <t>Gross tuition and fee revenue</t>
  </si>
  <si>
    <t>Net tuition and fee revenue</t>
  </si>
  <si>
    <t xml:space="preserve">Institutional/donor support </t>
  </si>
  <si>
    <t>State funding support</t>
  </si>
  <si>
    <t>Total revenue</t>
  </si>
  <si>
    <t>Revenue</t>
  </si>
  <si>
    <t>Space (new and renovated space)</t>
  </si>
  <si>
    <t>Library resources</t>
  </si>
  <si>
    <t>Equipment and supplies</t>
  </si>
  <si>
    <t>Consultants</t>
  </si>
  <si>
    <t>Other one-time expenses</t>
  </si>
  <si>
    <t>Subtotal one-time expenses</t>
  </si>
  <si>
    <t>Recurring expenses</t>
  </si>
  <si>
    <t>Salaries and Benefits</t>
  </si>
  <si>
    <t>Benefits</t>
  </si>
  <si>
    <t>Subtotal salaries and benefits</t>
  </si>
  <si>
    <t>One-time start-up expenses</t>
  </si>
  <si>
    <t>Operating Expenses</t>
  </si>
  <si>
    <t>Non-capital maintenance and repair</t>
  </si>
  <si>
    <t>Computing and supplies</t>
  </si>
  <si>
    <t>Non-capital equipment</t>
  </si>
  <si>
    <t xml:space="preserve">Professional and consulting </t>
  </si>
  <si>
    <t>Travel and training</t>
  </si>
  <si>
    <t>Marketing</t>
  </si>
  <si>
    <t xml:space="preserve">Other operating expenses </t>
  </si>
  <si>
    <t>Total expenditures</t>
  </si>
  <si>
    <t>Expenditures</t>
  </si>
  <si>
    <t>Subtotal operating expenses</t>
  </si>
  <si>
    <t>Campus overhead allocation</t>
  </si>
  <si>
    <t>Direct margin</t>
  </si>
  <si>
    <t>Cumulative direct margin</t>
  </si>
  <si>
    <t>Subtotal recurring expenses</t>
  </si>
  <si>
    <t>Assumptions</t>
  </si>
  <si>
    <t>Campus</t>
  </si>
  <si>
    <t>MU</t>
  </si>
  <si>
    <t>S&amp;T</t>
  </si>
  <si>
    <t>UMSL</t>
  </si>
  <si>
    <t>UMKC</t>
  </si>
  <si>
    <t>CAMPUS</t>
  </si>
  <si>
    <t>RATE STRUCTURE</t>
  </si>
  <si>
    <t>TUTION DISCOUNT RATE</t>
  </si>
  <si>
    <t>Tuition Structure</t>
  </si>
  <si>
    <t>Expense</t>
  </si>
  <si>
    <t>Benfit Rate</t>
  </si>
  <si>
    <t>Campus Overhead Allocation</t>
  </si>
  <si>
    <t>Non-Resident Tution Rate</t>
  </si>
  <si>
    <t>Resident Tuition Rate</t>
  </si>
  <si>
    <t>Enrollment</t>
  </si>
  <si>
    <t>Tuition Inflation Assumption</t>
  </si>
  <si>
    <t>Tuition rate - plateau</t>
  </si>
  <si>
    <t>TUTITION INFLATION ASSUMPTION</t>
  </si>
  <si>
    <t>Per person (PPB)</t>
  </si>
  <si>
    <t>Pay based (PBB)</t>
  </si>
  <si>
    <t>Leave rate (LBR)</t>
  </si>
  <si>
    <t>FICA</t>
  </si>
  <si>
    <t>LISTS:</t>
  </si>
  <si>
    <t>Projected resident enrollment</t>
  </si>
  <si>
    <t>Projected non-resident enrollment</t>
  </si>
  <si>
    <t>Projected resident credit hours</t>
  </si>
  <si>
    <t>Projected non-resident credit hours</t>
  </si>
  <si>
    <t>Instructions for Financial Projections for Proposed New Degree Program</t>
  </si>
  <si>
    <t>Ensure all requisite approvals have been secured and complete the "Approvals" tab.</t>
  </si>
  <si>
    <t>Program Budget Approval Checklist</t>
  </si>
  <si>
    <t>Approver</t>
  </si>
  <si>
    <t>Name</t>
  </si>
  <si>
    <t>Title</t>
  </si>
  <si>
    <t>Date Approved (MM/DD/YYYY)</t>
  </si>
  <si>
    <t>Proposal Author</t>
  </si>
  <si>
    <t>Chair of Proposing Department</t>
  </si>
  <si>
    <t>Fiscal Officer of Proposing College</t>
  </si>
  <si>
    <t>Dean of Proposing College</t>
  </si>
  <si>
    <t>Fiscal Officer of Proposing University</t>
  </si>
  <si>
    <t>Provost's Office of Proposing University</t>
  </si>
  <si>
    <t>Full Time Head Count</t>
  </si>
  <si>
    <t>Retention-1st Time</t>
  </si>
  <si>
    <t>Program Length (Yrs)</t>
  </si>
  <si>
    <t>New Incoming Non-Resident</t>
  </si>
  <si>
    <t>Retained Current Students</t>
  </si>
  <si>
    <t>New Residents</t>
  </si>
  <si>
    <t>FY26</t>
  </si>
  <si>
    <t>New Non-Residents</t>
  </si>
  <si>
    <t>Total</t>
  </si>
  <si>
    <t>Title of Proposed Program</t>
  </si>
  <si>
    <t>Retention-Retained Current Students</t>
  </si>
  <si>
    <t>Program</t>
  </si>
  <si>
    <t>Resident Tuition Rate (Plateau or by Credit Hour)</t>
  </si>
  <si>
    <t>Non-Resident Tution Rate (Plateau or by Credit Hour)</t>
  </si>
  <si>
    <t>Total Enrollments</t>
  </si>
  <si>
    <t>Step 1 - Getting Started</t>
  </si>
  <si>
    <t>Step 3 - Revenue</t>
  </si>
  <si>
    <t>Step 4 - Enrollment</t>
  </si>
  <si>
    <t>Step 5 - Expense/Benefit Rate</t>
  </si>
  <si>
    <t>Step 6 - Head Count</t>
  </si>
  <si>
    <t>Current Tuition Rates</t>
  </si>
  <si>
    <t>Review the final budget projections, including the "50% Enrollment" tab, which will have automatically populated. Do the budget projections align with expectations of the department, the college, and the campus? Is the program sustainable? If enrollment projections are half of what is anticipated (50%), will the program still be sustainable? Using these projections, assess the minimum number of students that need to be enrolled in the program for it to be financially valuable (e.g., to generate net revenue). This information will factor into the proposal narrative, which requests the minimum number of students that need to be enrolled in the program for it to be academically and financially viable.</t>
  </si>
  <si>
    <t>Students</t>
  </si>
  <si>
    <t>Assumptions Tab</t>
  </si>
  <si>
    <t>Standard Tab</t>
  </si>
  <si>
    <t>Approvals</t>
  </si>
  <si>
    <t>50% Enrollment</t>
  </si>
  <si>
    <t>4</t>
  </si>
  <si>
    <t>CAMPUS OVERHEAD ALLOCATION</t>
  </si>
  <si>
    <t>Head Count - Total</t>
  </si>
  <si>
    <t>New Incoming Students</t>
  </si>
  <si>
    <t xml:space="preserve">Resident/Non Resident Head Count </t>
  </si>
  <si>
    <t>Fiscal Staff Only:</t>
  </si>
  <si>
    <t>New Incoming Resident</t>
  </si>
  <si>
    <t>RETENTION-1st time</t>
  </si>
  <si>
    <t>RETENTION-Current students</t>
  </si>
  <si>
    <t xml:space="preserve">BENEFIT RATE </t>
  </si>
  <si>
    <t>Benefit rate information will be updated by the UM System Office of Finance annually.</t>
  </si>
  <si>
    <t>First-year</t>
  </si>
  <si>
    <t>Second-year</t>
  </si>
  <si>
    <t>Third-year</t>
  </si>
  <si>
    <t>Fourth-year</t>
  </si>
  <si>
    <t>Fifth-year</t>
  </si>
  <si>
    <t>Faculty Salaries (Benefit Eligible)</t>
  </si>
  <si>
    <t>Staff Salaries (Benefit Eligible)</t>
  </si>
  <si>
    <t>Other Salaries (Benefit Eligible)</t>
  </si>
  <si>
    <t>Non-Benefit Eligible Salary Total</t>
  </si>
  <si>
    <t>In Row 13, indicate whether the University and/or an external donor will provide additional revenue to support the program. For example, if the department plans to supplement program revenue by drawing from its reserves, indicate that here. Additionally, indicate whether the state has committed funding to support the program through the appropriations process in Row 14.</t>
  </si>
  <si>
    <t>Step 8 - Average program credit hours</t>
  </si>
  <si>
    <t>Step 9 - Instituitonal/Donor/State Support</t>
  </si>
  <si>
    <t>Step 10 - Faculty/Staff Salary &amp; Head Count</t>
  </si>
  <si>
    <t>Step 11 - Other Operating Expenses</t>
  </si>
  <si>
    <t>Step 12 - 50% Enrollment</t>
  </si>
  <si>
    <t>Step 13 - Approvals</t>
  </si>
  <si>
    <r>
      <t xml:space="preserve">Step 7 - Head Count 
</t>
    </r>
    <r>
      <rPr>
        <b/>
        <sz val="11"/>
        <color rgb="FFC00000"/>
        <rFont val="Calibri"/>
        <family val="2"/>
      </rPr>
      <t>Fiscal Staff Only</t>
    </r>
  </si>
  <si>
    <r>
      <t xml:space="preserve">Start with the "Assumptions" tab. On this tab, you will begin by entering some key assumptions about the new degree program. These assumptions will automatically carry over into the "Standard" and "50% Enrollment" tabs.
</t>
    </r>
    <r>
      <rPr>
        <b/>
        <sz val="11"/>
        <color rgb="FFFF0000"/>
        <rFont val="Calibri"/>
        <family val="2"/>
      </rPr>
      <t>In this worksheet, any cell highlighted in yellow is intended to be edited – please do not enter information outside of those cells.</t>
    </r>
  </si>
  <si>
    <t>In the "Assumptions" tab, select your campus in Cell D4 using the dropdown menu. Insert the name of the program in Cell D5.</t>
  </si>
  <si>
    <t>Step 2 - Program Information</t>
  </si>
  <si>
    <t>Enter the projected average length, in years, that it will take for students to complete the program in Cell D15.</t>
  </si>
  <si>
    <t xml:space="preserve">In Cell D7, select how tuition will be charged. There are two options in the dropdown cell: per credit hour or by a Plateau rate.
Once you have chosen the tuition structure, complete Cells D8 and D9 using the latest available tuition and fee data. For reference, this information can be found on the UM System Office of Budget and Planning website: https://www.umsystem.edu/ums/fa/budget/student-fee-data
If you wish to include inflationary increases to the tuition rate, select the projected inflation rate from the dropdown options in Cell D10. The standard tuition discount rate (Cell D11) has been determined by your institution's finance office and is updated annually. Do not change this figure. </t>
  </si>
  <si>
    <t>In Cells G4-K4, please enter the total number of new incoming students enrolling in this program over the next five years. This should be the same number as provided in Table 1 (Total row) of the New Degree Program Full Proposal Template.</t>
  </si>
  <si>
    <r>
      <t xml:space="preserve">Using the figures entered in Cells G4-K4 and using the proposing College's existing proportion of resident/non-resident students, please calculate in Cells N4-R4 and N5-R5 the total number of incoming resident and non-resident students projected to enroll in the program during each fiscal year as either a freshman or first year graduate student. Using the campus average retention rate, program retention rates have been calculated for returning students in Columns N-R Rows 10-23. 
If you believe your program will retain students who otherwise would have left the university if not for this new program being proposed, enter this projection in  N6-R6. </t>
    </r>
    <r>
      <rPr>
        <i/>
        <sz val="11"/>
        <color theme="1"/>
        <rFont val="Calibri"/>
        <family val="2"/>
      </rPr>
      <t xml:space="preserve">This row will generally be left blank unless there is a clear rationale detailed in the proposal. </t>
    </r>
  </si>
  <si>
    <t>In Row 28, provide the total headcount of beneift-eligible employees that will be hired or reassigned as a result of the new program.
In Rows 29-31, enter the total (cumulative) salary planned for new faculty, staff, and other hires that will support the new program. Salaries for existng faculty and staff in the department often do not need to be included, unless there is a significant shift in responsibilities anticipated as a result of the new program offering. The number of new faculty hires projected in this section should match the number of new faculty hires indicated in the Full Program Proposal (Table 3). 
Benefits will be calculated automatically based on information entered in Rows 29-31. An annual salary increase of 2% has been included for all entered salaries.</t>
  </si>
  <si>
    <t>Complete the remaining Expenses sections, including for One Time Costs (Rows 19-23) and Recurring Operating Expenses (Rows 36-42) to include any additional operating expenses that are required to establish and maintain the new program.</t>
  </si>
  <si>
    <t>Updated 03.27.2025</t>
  </si>
  <si>
    <t>CAMPUS ASSUMPTIONS: These assumptions are intended to be updated by each campus on an annual basis, or as otherwise needed to reflect the realities of a given program.</t>
  </si>
  <si>
    <r>
      <t>Now, move to the "Standard" tab. In Rows 6 and 7, the default number of credit hours per student is 15. Modify the number of credit hours as needed to reflect the program, particularly for graduate programs. For example, if the anticipated average credit hours/student/year is 9, modify the formulas in Rows 6 and 7 using the example below:
Cell D6 (Original): =D4*</t>
    </r>
    <r>
      <rPr>
        <sz val="11"/>
        <color rgb="FFFF0000"/>
        <rFont val="Calibri"/>
        <family val="2"/>
      </rPr>
      <t>30</t>
    </r>
    <r>
      <rPr>
        <sz val="11"/>
        <color theme="1"/>
        <rFont val="Calibri"/>
        <family val="2"/>
      </rPr>
      <t xml:space="preserve">
Cell D6 (Revised): =D4*</t>
    </r>
    <r>
      <rPr>
        <sz val="11"/>
        <color rgb="FFFF0000"/>
        <rFont val="Calibri"/>
        <family val="2"/>
      </rPr>
      <t>18</t>
    </r>
  </si>
  <si>
    <t xml:space="preserve">Overhead and benefit rates (Cells D19-22) are precalulcated and updated annually. Do not change these amounts without guidance from fiscal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</si>
</sst>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29" x14ac:knownFonts="1">
    <font>
      <sz val="12"/>
      <color theme="1"/>
      <name val="Aptos Narrow"/>
      <family val="2"/>
      <scheme val="minor"/>
    </font>
    <font>
      <sz val="11"/>
      <color theme="1"/>
      <name val="Calibri"/>
      <family val="2"/>
    </font>
    <font>
      <sz val="11"/>
      <color theme="1"/>
      <name val="Calibri"/>
      <family val="2"/>
    </font>
    <font>
      <sz val="11"/>
      <color theme="1"/>
      <name val="Aptos Narrow"/>
      <family val="2"/>
      <scheme val="minor"/>
    </font>
    <font>
      <sz val="12"/>
      <color theme="1"/>
      <name val="Aptos Narrow"/>
      <family val="2"/>
      <scheme val="minor"/>
    </font>
    <font>
      <u/>
      <sz val="12"/>
      <color theme="10"/>
      <name val="Aptos Narrow"/>
      <family val="2"/>
      <scheme val="minor"/>
    </font>
    <font>
      <sz val="8"/>
      <name val="Aptos Narrow"/>
      <family val="2"/>
      <scheme val="minor"/>
    </font>
    <font>
      <b/>
      <sz val="11"/>
      <color theme="0"/>
      <name val="Calibri"/>
      <family val="2"/>
    </font>
    <font>
      <b/>
      <sz val="11"/>
      <color theme="1"/>
      <name val="Calibri"/>
      <family val="2"/>
    </font>
    <font>
      <sz val="11"/>
      <color theme="0"/>
      <name val="Calibri"/>
      <family val="2"/>
    </font>
    <font>
      <b/>
      <sz val="11"/>
      <name val="Calibri"/>
      <family val="2"/>
    </font>
    <font>
      <sz val="11"/>
      <color rgb="FFC00000"/>
      <name val="Calibri"/>
      <family val="2"/>
    </font>
    <font>
      <b/>
      <sz val="11"/>
      <color rgb="FFC00000"/>
      <name val="Calibri"/>
      <family val="2"/>
    </font>
    <font>
      <i/>
      <sz val="11"/>
      <color theme="1"/>
      <name val="Calibri"/>
      <family val="2"/>
    </font>
    <font>
      <b/>
      <sz val="11"/>
      <color rgb="FFFF0000"/>
      <name val="Calibri"/>
      <family val="2"/>
    </font>
    <font>
      <sz val="12"/>
      <color theme="1"/>
      <name val="Calibri"/>
      <family val="2"/>
    </font>
    <font>
      <b/>
      <sz val="12"/>
      <color rgb="FFC00000"/>
      <name val="Calibri"/>
      <family val="2"/>
    </font>
    <font>
      <b/>
      <i/>
      <sz val="11"/>
      <color theme="1"/>
      <name val="Calibri"/>
      <family val="2"/>
    </font>
    <font>
      <sz val="11"/>
      <name val="Calibri"/>
      <family val="2"/>
    </font>
    <font>
      <b/>
      <i/>
      <sz val="11"/>
      <name val="Calibri"/>
      <family val="2"/>
    </font>
    <font>
      <i/>
      <sz val="11"/>
      <name val="Calibri"/>
      <family val="2"/>
    </font>
    <font>
      <sz val="11"/>
      <color rgb="FF000000"/>
      <name val="Calibri"/>
      <family val="2"/>
    </font>
    <font>
      <b/>
      <sz val="10"/>
      <name val="Calibri"/>
      <family val="2"/>
    </font>
    <font>
      <strike/>
      <sz val="12"/>
      <color theme="1"/>
      <name val="Calibri"/>
      <family val="2"/>
    </font>
    <font>
      <sz val="12"/>
      <color rgb="FFC00000"/>
      <name val="Calibri"/>
      <family val="2"/>
    </font>
    <font>
      <b/>
      <sz val="12"/>
      <color theme="1"/>
      <name val="Calibri"/>
      <family val="2"/>
    </font>
    <font>
      <i/>
      <sz val="12"/>
      <color theme="1"/>
      <name val="Calibri"/>
      <family val="2"/>
    </font>
    <font>
      <sz val="11"/>
      <color rgb="FFFF0000"/>
      <name val="Calibri"/>
      <family val="2"/>
    </font>
    <font>
      <b/>
      <u/>
      <sz val="11"/>
      <color theme="4"/>
      <name val="Calibri"/>
      <family val="2"/>
    </font>
  </fonts>
  <fills count="12">
    <fill>
      <patternFill patternType="none"/>
    </fill>
    <fill>
      <patternFill patternType="gray125"/>
    </fill>
    <fill>
      <patternFill patternType="solid">
        <fgColor theme="3" tint="0.249977111117893"/>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theme="3" tint="0.89999084444715716"/>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s>
  <cellStyleXfs count="10">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cellStyleXfs>
  <cellXfs count="195">
    <xf numFmtId="0" fontId="0" fillId="0" borderId="0" xfId="0"/>
    <xf numFmtId="0" fontId="2" fillId="0" borderId="0" xfId="0" applyFont="1" applyAlignment="1">
      <alignment horizontal="left"/>
    </xf>
    <xf numFmtId="0" fontId="2" fillId="0" borderId="0" xfId="0" applyFont="1" applyAlignment="1">
      <alignment horizontal="center" vertical="center"/>
    </xf>
    <xf numFmtId="0" fontId="2" fillId="0" borderId="0" xfId="0" applyFont="1"/>
    <xf numFmtId="0" fontId="10" fillId="8" borderId="3" xfId="0" applyFont="1" applyFill="1" applyBorder="1" applyAlignment="1">
      <alignment horizontal="left"/>
    </xf>
    <xf numFmtId="0" fontId="7" fillId="8" borderId="5" xfId="0" applyFont="1" applyFill="1" applyBorder="1" applyAlignment="1">
      <alignment horizontal="left"/>
    </xf>
    <xf numFmtId="0" fontId="7" fillId="8" borderId="4" xfId="0" applyFont="1" applyFill="1" applyBorder="1" applyAlignment="1">
      <alignment horizontal="left"/>
    </xf>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left" vertical="center" wrapText="1"/>
    </xf>
    <xf numFmtId="0" fontId="11" fillId="0" borderId="0" xfId="0" applyFont="1"/>
    <xf numFmtId="0" fontId="11" fillId="0" borderId="0" xfId="0" applyFont="1" applyAlignment="1">
      <alignment wrapText="1"/>
    </xf>
    <xf numFmtId="0" fontId="8" fillId="8" borderId="3" xfId="0" applyFont="1" applyFill="1" applyBorder="1" applyAlignment="1">
      <alignment horizontal="left" vertical="center"/>
    </xf>
    <xf numFmtId="0" fontId="2" fillId="8" borderId="3"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8" borderId="4" xfId="0" applyFont="1" applyFill="1" applyBorder="1" applyAlignment="1">
      <alignment horizontal="left" vertical="center" wrapText="1"/>
    </xf>
    <xf numFmtId="0" fontId="8" fillId="8" borderId="3" xfId="0" applyFont="1" applyFill="1" applyBorder="1" applyAlignment="1">
      <alignment horizontal="left" vertical="center" wrapText="1"/>
    </xf>
    <xf numFmtId="0" fontId="8" fillId="8" borderId="5" xfId="0" applyFont="1" applyFill="1" applyBorder="1" applyAlignment="1">
      <alignment horizontal="left" vertical="center" wrapText="1"/>
    </xf>
    <xf numFmtId="0" fontId="8" fillId="8" borderId="4" xfId="0" applyFont="1" applyFill="1" applyBorder="1" applyAlignment="1">
      <alignment horizontal="left" vertical="center" wrapText="1"/>
    </xf>
    <xf numFmtId="0" fontId="2" fillId="0" borderId="0" xfId="0" applyFont="1" applyAlignment="1">
      <alignment horizontal="left" vertical="center"/>
    </xf>
    <xf numFmtId="0" fontId="15" fillId="0" borderId="0" xfId="0" applyFont="1"/>
    <xf numFmtId="0" fontId="16" fillId="0" borderId="0" xfId="0" applyFont="1"/>
    <xf numFmtId="0" fontId="7" fillId="2" borderId="3" xfId="0" applyFont="1" applyFill="1" applyBorder="1"/>
    <xf numFmtId="0" fontId="7" fillId="2" borderId="5" xfId="0" applyFont="1" applyFill="1" applyBorder="1"/>
    <xf numFmtId="0" fontId="7" fillId="2" borderId="4" xfId="0" applyFont="1" applyFill="1" applyBorder="1"/>
    <xf numFmtId="0" fontId="15" fillId="2" borderId="5" xfId="0" applyFont="1" applyFill="1" applyBorder="1"/>
    <xf numFmtId="0" fontId="15" fillId="2" borderId="4" xfId="0" applyFont="1" applyFill="1" applyBorder="1"/>
    <xf numFmtId="0" fontId="17" fillId="7" borderId="3" xfId="0" applyFont="1" applyFill="1" applyBorder="1"/>
    <xf numFmtId="0" fontId="8" fillId="7" borderId="5" xfId="0" applyFont="1" applyFill="1" applyBorder="1"/>
    <xf numFmtId="0" fontId="18" fillId="7" borderId="4" xfId="0" applyFont="1" applyFill="1" applyBorder="1"/>
    <xf numFmtId="0" fontId="19" fillId="7" borderId="1" xfId="0" applyFont="1" applyFill="1" applyBorder="1" applyAlignment="1" applyProtection="1">
      <alignment horizontal="left" indent="1"/>
      <protection locked="0"/>
    </xf>
    <xf numFmtId="0" fontId="19" fillId="7" borderId="1" xfId="0" applyFont="1" applyFill="1" applyBorder="1" applyAlignment="1" applyProtection="1">
      <alignment horizontal="center"/>
      <protection locked="0"/>
    </xf>
    <xf numFmtId="0" fontId="2" fillId="0" borderId="10" xfId="0" applyFont="1" applyBorder="1"/>
    <xf numFmtId="0" fontId="2" fillId="0" borderId="13" xfId="0" applyFont="1" applyBorder="1"/>
    <xf numFmtId="0" fontId="20" fillId="6" borderId="6" xfId="0" applyFont="1" applyFill="1" applyBorder="1"/>
    <xf numFmtId="165" fontId="18" fillId="0" borderId="1" xfId="0" applyNumberFormat="1" applyFont="1" applyBorder="1" applyProtection="1">
      <protection locked="0"/>
    </xf>
    <xf numFmtId="165" fontId="2" fillId="6" borderId="1" xfId="6" applyNumberFormat="1" applyFont="1" applyFill="1" applyBorder="1" applyProtection="1">
      <protection locked="0"/>
    </xf>
    <xf numFmtId="0" fontId="2" fillId="0" borderId="3" xfId="0" applyFont="1" applyBorder="1"/>
    <xf numFmtId="0" fontId="2" fillId="0" borderId="4" xfId="0" applyFont="1" applyBorder="1"/>
    <xf numFmtId="0" fontId="20" fillId="6" borderId="1" xfId="0" applyFont="1" applyFill="1" applyBorder="1"/>
    <xf numFmtId="165" fontId="18" fillId="0" borderId="0" xfId="0" applyNumberFormat="1" applyFont="1" applyProtection="1">
      <protection locked="0"/>
    </xf>
    <xf numFmtId="165" fontId="2" fillId="0" borderId="0" xfId="6" applyNumberFormat="1" applyFont="1" applyFill="1" applyBorder="1" applyProtection="1">
      <protection locked="0"/>
    </xf>
    <xf numFmtId="165" fontId="18" fillId="0" borderId="7" xfId="0" applyNumberFormat="1" applyFont="1" applyBorder="1" applyProtection="1">
      <protection locked="0"/>
    </xf>
    <xf numFmtId="38" fontId="2" fillId="0" borderId="0" xfId="6" applyNumberFormat="1" applyFont="1" applyFill="1" applyBorder="1" applyProtection="1">
      <protection locked="0"/>
    </xf>
    <xf numFmtId="38" fontId="2" fillId="6" borderId="1" xfId="6" applyNumberFormat="1" applyFont="1" applyFill="1" applyBorder="1" applyProtection="1">
      <protection locked="0"/>
    </xf>
    <xf numFmtId="0" fontId="21" fillId="0" borderId="3" xfId="0" applyFont="1" applyBorder="1"/>
    <xf numFmtId="0" fontId="21" fillId="0" borderId="4" xfId="0" applyFont="1" applyBorder="1"/>
    <xf numFmtId="0" fontId="18" fillId="6" borderId="1" xfId="0" applyFont="1" applyFill="1" applyBorder="1"/>
    <xf numFmtId="7" fontId="18" fillId="6" borderId="1" xfId="1" applyNumberFormat="1" applyFont="1" applyFill="1" applyBorder="1" applyAlignment="1">
      <alignment horizontal="left"/>
    </xf>
    <xf numFmtId="165" fontId="8" fillId="7" borderId="9" xfId="0" applyNumberFormat="1" applyFont="1" applyFill="1" applyBorder="1"/>
    <xf numFmtId="165" fontId="10" fillId="7" borderId="1" xfId="0" applyNumberFormat="1" applyFont="1" applyFill="1" applyBorder="1" applyAlignment="1" applyProtection="1">
      <alignment horizontal="center"/>
      <protection locked="0"/>
    </xf>
    <xf numFmtId="165" fontId="18" fillId="0" borderId="1" xfId="0" applyNumberFormat="1" applyFont="1" applyBorder="1" applyAlignment="1" applyProtection="1">
      <alignment horizontal="left" vertical="center"/>
      <protection locked="0"/>
    </xf>
    <xf numFmtId="165" fontId="2" fillId="5" borderId="3" xfId="6" applyNumberFormat="1" applyFont="1" applyFill="1" applyBorder="1" applyAlignment="1">
      <alignment vertical="center"/>
    </xf>
    <xf numFmtId="165" fontId="2" fillId="5" borderId="3" xfId="6" applyNumberFormat="1" applyFont="1" applyFill="1" applyBorder="1" applyAlignment="1">
      <alignment horizontal="right"/>
    </xf>
    <xf numFmtId="165" fontId="2" fillId="5" borderId="3" xfId="6" applyNumberFormat="1" applyFont="1" applyFill="1" applyBorder="1"/>
    <xf numFmtId="165" fontId="2" fillId="5" borderId="1" xfId="6" applyNumberFormat="1" applyFont="1" applyFill="1" applyBorder="1"/>
    <xf numFmtId="9" fontId="18" fillId="6" borderId="1" xfId="2" applyFont="1" applyFill="1" applyBorder="1" applyAlignment="1">
      <alignment horizontal="left"/>
    </xf>
    <xf numFmtId="9" fontId="18" fillId="5" borderId="1" xfId="2" applyFont="1" applyFill="1" applyBorder="1" applyAlignment="1">
      <alignment horizontal="left"/>
    </xf>
    <xf numFmtId="165" fontId="2" fillId="5" borderId="3" xfId="4" applyNumberFormat="1" applyFont="1" applyFill="1" applyBorder="1" applyAlignment="1">
      <alignment vertical="center"/>
    </xf>
    <xf numFmtId="0" fontId="2" fillId="0" borderId="3" xfId="4" applyFont="1" applyBorder="1" applyAlignment="1">
      <alignment vertical="center"/>
    </xf>
    <xf numFmtId="164" fontId="2" fillId="5" borderId="1" xfId="5" applyNumberFormat="1" applyFont="1" applyFill="1" applyBorder="1" applyAlignment="1">
      <alignment horizontal="left"/>
    </xf>
    <xf numFmtId="165" fontId="18" fillId="0" borderId="14" xfId="0" applyNumberFormat="1" applyFont="1" applyBorder="1" applyAlignment="1" applyProtection="1">
      <alignment horizontal="left" vertical="center"/>
      <protection locked="0"/>
    </xf>
    <xf numFmtId="165" fontId="2" fillId="5" borderId="15" xfId="4" applyNumberFormat="1" applyFont="1" applyFill="1" applyBorder="1" applyAlignment="1">
      <alignment vertical="center"/>
    </xf>
    <xf numFmtId="165" fontId="2" fillId="5" borderId="15" xfId="6" applyNumberFormat="1" applyFont="1" applyFill="1" applyBorder="1" applyAlignment="1">
      <alignment horizontal="right"/>
    </xf>
    <xf numFmtId="165" fontId="2" fillId="5" borderId="14" xfId="4" applyNumberFormat="1" applyFont="1" applyFill="1" applyBorder="1" applyAlignment="1">
      <alignment vertical="center"/>
    </xf>
    <xf numFmtId="165" fontId="18" fillId="0" borderId="6" xfId="0" applyNumberFormat="1" applyFont="1" applyBorder="1" applyAlignment="1" applyProtection="1">
      <alignment horizontal="center" vertical="center"/>
      <protection locked="0"/>
    </xf>
    <xf numFmtId="165" fontId="2" fillId="5" borderId="12" xfId="6" applyNumberFormat="1" applyFont="1" applyFill="1" applyBorder="1" applyAlignment="1">
      <alignment vertical="center"/>
    </xf>
    <xf numFmtId="165" fontId="2" fillId="5" borderId="6" xfId="6" applyNumberFormat="1" applyFont="1" applyFill="1" applyBorder="1" applyAlignment="1">
      <alignment vertical="center"/>
    </xf>
    <xf numFmtId="49" fontId="2" fillId="6" borderId="1" xfId="6" applyNumberFormat="1" applyFont="1" applyFill="1" applyBorder="1" applyAlignment="1">
      <alignment horizontal="left"/>
    </xf>
    <xf numFmtId="0" fontId="22" fillId="0" borderId="0" xfId="0" applyFont="1" applyAlignment="1" applyProtection="1">
      <alignment horizontal="center"/>
      <protection locked="0"/>
    </xf>
    <xf numFmtId="165" fontId="8" fillId="7" borderId="3" xfId="0" applyNumberFormat="1" applyFont="1" applyFill="1" applyBorder="1"/>
    <xf numFmtId="165" fontId="10" fillId="7" borderId="3" xfId="0" applyNumberFormat="1" applyFont="1" applyFill="1" applyBorder="1" applyAlignment="1" applyProtection="1">
      <alignment horizontal="center"/>
      <protection locked="0"/>
    </xf>
    <xf numFmtId="0" fontId="23" fillId="0" borderId="0" xfId="0" applyFont="1"/>
    <xf numFmtId="0" fontId="2" fillId="0" borderId="0" xfId="4" applyFont="1" applyAlignment="1">
      <alignment vertical="center"/>
    </xf>
    <xf numFmtId="165" fontId="2" fillId="5" borderId="1" xfId="6" applyNumberFormat="1" applyFont="1" applyFill="1" applyBorder="1" applyAlignment="1">
      <alignment vertical="center"/>
    </xf>
    <xf numFmtId="165" fontId="15" fillId="0" borderId="0" xfId="6" applyNumberFormat="1" applyFont="1" applyFill="1" applyBorder="1"/>
    <xf numFmtId="165" fontId="2" fillId="5" borderId="1" xfId="4" applyNumberFormat="1" applyFont="1" applyFill="1" applyBorder="1" applyAlignment="1">
      <alignment vertical="center"/>
    </xf>
    <xf numFmtId="165" fontId="2" fillId="5" borderId="1" xfId="0" applyNumberFormat="1" applyFont="1" applyFill="1" applyBorder="1"/>
    <xf numFmtId="0" fontId="2" fillId="0" borderId="3" xfId="0" applyFont="1" applyBorder="1" applyAlignment="1">
      <alignment horizontal="left" indent="1"/>
    </xf>
    <xf numFmtId="7" fontId="18" fillId="5" borderId="1" xfId="1" applyNumberFormat="1" applyFont="1" applyFill="1" applyBorder="1" applyAlignment="1">
      <alignment horizontal="left"/>
    </xf>
    <xf numFmtId="10" fontId="18" fillId="5" borderId="1" xfId="2" applyNumberFormat="1" applyFont="1" applyFill="1" applyBorder="1" applyAlignment="1">
      <alignment horizontal="left"/>
    </xf>
    <xf numFmtId="165" fontId="2" fillId="5" borderId="0" xfId="4" applyNumberFormat="1" applyFont="1" applyFill="1" applyAlignment="1">
      <alignment vertical="center"/>
    </xf>
    <xf numFmtId="165" fontId="2" fillId="5" borderId="7" xfId="6" applyNumberFormat="1" applyFont="1" applyFill="1" applyBorder="1" applyAlignment="1">
      <alignment horizontal="right"/>
    </xf>
    <xf numFmtId="165" fontId="2" fillId="5" borderId="8" xfId="6" applyNumberFormat="1" applyFont="1" applyFill="1" applyBorder="1"/>
    <xf numFmtId="165" fontId="2" fillId="5" borderId="8" xfId="4" applyNumberFormat="1" applyFont="1" applyFill="1" applyBorder="1" applyAlignment="1">
      <alignment vertical="center"/>
    </xf>
    <xf numFmtId="165" fontId="2" fillId="5" borderId="16" xfId="4" applyNumberFormat="1" applyFont="1" applyFill="1" applyBorder="1" applyAlignment="1">
      <alignment vertical="center"/>
    </xf>
    <xf numFmtId="165" fontId="2" fillId="5" borderId="16" xfId="6" applyNumberFormat="1" applyFont="1" applyFill="1" applyBorder="1" applyAlignment="1">
      <alignment horizontal="right"/>
    </xf>
    <xf numFmtId="165" fontId="2" fillId="5" borderId="14" xfId="6" applyNumberFormat="1" applyFont="1" applyFill="1" applyBorder="1"/>
    <xf numFmtId="0" fontId="2" fillId="0" borderId="9" xfId="0" applyFont="1" applyBorder="1" applyAlignment="1">
      <alignment horizontal="left" indent="1"/>
    </xf>
    <xf numFmtId="0" fontId="2" fillId="0" borderId="17" xfId="0" applyFont="1" applyBorder="1"/>
    <xf numFmtId="10" fontId="18" fillId="5" borderId="2" xfId="2" applyNumberFormat="1" applyFont="1" applyFill="1" applyBorder="1" applyAlignment="1">
      <alignment horizontal="left"/>
    </xf>
    <xf numFmtId="165" fontId="18" fillId="0" borderId="8" xfId="0" applyNumberFormat="1" applyFont="1" applyBorder="1" applyAlignment="1" applyProtection="1">
      <alignment horizontal="left" vertical="center"/>
      <protection locked="0"/>
    </xf>
    <xf numFmtId="165" fontId="2" fillId="5" borderId="0" xfId="6" applyNumberFormat="1" applyFont="1" applyFill="1" applyBorder="1" applyAlignment="1">
      <alignment vertical="center"/>
    </xf>
    <xf numFmtId="165" fontId="2" fillId="5" borderId="7" xfId="6" applyNumberFormat="1" applyFont="1" applyFill="1" applyBorder="1" applyAlignment="1">
      <alignment vertical="center"/>
    </xf>
    <xf numFmtId="165" fontId="2" fillId="5" borderId="8" xfId="6" applyNumberFormat="1" applyFont="1" applyFill="1" applyBorder="1" applyAlignment="1">
      <alignment vertical="center"/>
    </xf>
    <xf numFmtId="165" fontId="2" fillId="5" borderId="11" xfId="6" applyNumberFormat="1" applyFont="1" applyFill="1" applyBorder="1" applyAlignment="1">
      <alignment vertical="center"/>
    </xf>
    <xf numFmtId="165" fontId="15" fillId="0" borderId="0" xfId="6" applyNumberFormat="1" applyFont="1" applyFill="1" applyBorder="1" applyAlignment="1">
      <alignment vertical="center"/>
    </xf>
    <xf numFmtId="0" fontId="13" fillId="7" borderId="3" xfId="0" applyFont="1" applyFill="1" applyBorder="1"/>
    <xf numFmtId="0" fontId="13" fillId="7" borderId="5" xfId="0" applyFont="1" applyFill="1" applyBorder="1"/>
    <xf numFmtId="0" fontId="13" fillId="7" borderId="4" xfId="0" applyFont="1" applyFill="1" applyBorder="1"/>
    <xf numFmtId="165" fontId="17" fillId="7" borderId="1" xfId="0" applyNumberFormat="1" applyFont="1" applyFill="1" applyBorder="1"/>
    <xf numFmtId="0" fontId="24" fillId="0" borderId="0" xfId="0" applyFont="1"/>
    <xf numFmtId="0" fontId="25" fillId="4" borderId="0" xfId="0" applyFont="1" applyFill="1"/>
    <xf numFmtId="0" fontId="25" fillId="0" borderId="0" xfId="0" applyFont="1"/>
    <xf numFmtId="0" fontId="15" fillId="9" borderId="0" xfId="0" applyFont="1" applyFill="1"/>
    <xf numFmtId="9" fontId="15" fillId="9" borderId="0" xfId="2" applyFont="1" applyFill="1" applyAlignment="1">
      <alignment horizontal="center"/>
    </xf>
    <xf numFmtId="9" fontId="15" fillId="9" borderId="0" xfId="0" applyNumberFormat="1" applyFont="1" applyFill="1" applyAlignment="1">
      <alignment horizontal="center"/>
    </xf>
    <xf numFmtId="0" fontId="15" fillId="9" borderId="0" xfId="0" applyFont="1" applyFill="1" applyAlignment="1">
      <alignment horizontal="center"/>
    </xf>
    <xf numFmtId="0" fontId="15" fillId="10" borderId="0" xfId="0" applyFont="1" applyFill="1"/>
    <xf numFmtId="9" fontId="15" fillId="10" borderId="0" xfId="2" applyFont="1" applyFill="1" applyAlignment="1">
      <alignment horizontal="center"/>
    </xf>
    <xf numFmtId="9" fontId="15" fillId="10" borderId="0" xfId="0" applyNumberFormat="1" applyFont="1" applyFill="1" applyAlignment="1">
      <alignment horizontal="center"/>
    </xf>
    <xf numFmtId="0" fontId="15" fillId="10" borderId="0" xfId="0" applyFont="1" applyFill="1" applyAlignment="1">
      <alignment horizontal="center"/>
    </xf>
    <xf numFmtId="0" fontId="15" fillId="11" borderId="0" xfId="0" applyFont="1" applyFill="1"/>
    <xf numFmtId="9" fontId="15" fillId="11" borderId="0" xfId="2" applyFont="1" applyFill="1" applyAlignment="1">
      <alignment horizontal="center"/>
    </xf>
    <xf numFmtId="9" fontId="15" fillId="11" borderId="0" xfId="0" applyNumberFormat="1" applyFont="1" applyFill="1" applyAlignment="1">
      <alignment horizontal="center"/>
    </xf>
    <xf numFmtId="0" fontId="15" fillId="11" borderId="0" xfId="0" applyFont="1" applyFill="1" applyAlignment="1">
      <alignment horizontal="center"/>
    </xf>
    <xf numFmtId="0" fontId="15" fillId="3" borderId="0" xfId="0" applyFont="1" applyFill="1"/>
    <xf numFmtId="9" fontId="15" fillId="3" borderId="0" xfId="2" applyFont="1" applyFill="1" applyAlignment="1">
      <alignment horizontal="center"/>
    </xf>
    <xf numFmtId="9" fontId="15" fillId="3" borderId="0" xfId="0" applyNumberFormat="1" applyFont="1" applyFill="1" applyAlignment="1">
      <alignment horizontal="center"/>
    </xf>
    <xf numFmtId="0" fontId="15" fillId="3" borderId="0" xfId="0" applyFont="1" applyFill="1" applyAlignment="1">
      <alignment horizontal="center"/>
    </xf>
    <xf numFmtId="0" fontId="8" fillId="0" borderId="0" xfId="0" applyFont="1"/>
    <xf numFmtId="9" fontId="15" fillId="0" borderId="0" xfId="2" applyFont="1" applyAlignment="1">
      <alignment horizontal="left"/>
    </xf>
    <xf numFmtId="0" fontId="15" fillId="0" borderId="0" xfId="0" applyFont="1" applyAlignment="1">
      <alignment horizontal="left" indent="1"/>
    </xf>
    <xf numFmtId="5" fontId="18" fillId="0" borderId="0" xfId="1" applyNumberFormat="1" applyFont="1" applyFill="1" applyBorder="1" applyAlignment="1">
      <alignment horizontal="left"/>
    </xf>
    <xf numFmtId="10" fontId="18" fillId="0" borderId="0" xfId="2" applyNumberFormat="1" applyFont="1" applyFill="1" applyBorder="1" applyAlignment="1">
      <alignment horizontal="left"/>
    </xf>
    <xf numFmtId="0" fontId="8" fillId="0" borderId="0" xfId="0" applyFont="1" applyAlignment="1">
      <alignment horizontal="right"/>
    </xf>
    <xf numFmtId="0" fontId="8" fillId="0" borderId="0" xfId="0" applyFont="1" applyAlignment="1">
      <alignment horizontal="centerContinuous"/>
    </xf>
    <xf numFmtId="0" fontId="13" fillId="0" borderId="0" xfId="0" applyFont="1" applyAlignment="1">
      <alignment horizontal="centerContinuous"/>
    </xf>
    <xf numFmtId="0" fontId="8" fillId="0" borderId="1" xfId="0" applyFont="1" applyBorder="1" applyAlignment="1">
      <alignment horizontal="center"/>
    </xf>
    <xf numFmtId="0" fontId="7" fillId="2" borderId="1" xfId="0" applyFont="1" applyFill="1" applyBorder="1"/>
    <xf numFmtId="0" fontId="2" fillId="0" borderId="6" xfId="0" applyFont="1" applyBorder="1"/>
    <xf numFmtId="165" fontId="2" fillId="5" borderId="1" xfId="8" applyNumberFormat="1" applyFont="1" applyFill="1" applyBorder="1"/>
    <xf numFmtId="0" fontId="2" fillId="0" borderId="1" xfId="0" applyFont="1" applyBorder="1"/>
    <xf numFmtId="165" fontId="2" fillId="6" borderId="1" xfId="8" applyNumberFormat="1" applyFont="1" applyFill="1" applyBorder="1"/>
    <xf numFmtId="0" fontId="21" fillId="0" borderId="1" xfId="0" applyFont="1" applyBorder="1"/>
    <xf numFmtId="7" fontId="2" fillId="5" borderId="1" xfId="1" applyNumberFormat="1" applyFont="1" applyFill="1" applyBorder="1"/>
    <xf numFmtId="44" fontId="2" fillId="5" borderId="1" xfId="1" applyFont="1" applyFill="1" applyBorder="1"/>
    <xf numFmtId="9" fontId="2" fillId="5" borderId="1" xfId="2" applyFont="1" applyFill="1" applyBorder="1"/>
    <xf numFmtId="166" fontId="2" fillId="5" borderId="1" xfId="1" applyNumberFormat="1" applyFont="1" applyFill="1" applyBorder="1"/>
    <xf numFmtId="166" fontId="2" fillId="6" borderId="1" xfId="1" applyNumberFormat="1" applyFont="1" applyFill="1" applyBorder="1"/>
    <xf numFmtId="0" fontId="2" fillId="0" borderId="2" xfId="0" applyFont="1" applyBorder="1"/>
    <xf numFmtId="166" fontId="9" fillId="2" borderId="4" xfId="1" applyNumberFormat="1" applyFont="1" applyFill="1" applyBorder="1"/>
    <xf numFmtId="166" fontId="9" fillId="2" borderId="1" xfId="1" applyNumberFormat="1" applyFont="1" applyFill="1" applyBorder="1"/>
    <xf numFmtId="166" fontId="2" fillId="0" borderId="0" xfId="0" applyNumberFormat="1" applyFont="1"/>
    <xf numFmtId="166" fontId="7" fillId="2" borderId="4" xfId="0" applyNumberFormat="1" applyFont="1" applyFill="1" applyBorder="1"/>
    <xf numFmtId="166" fontId="7" fillId="2" borderId="1" xfId="0" applyNumberFormat="1" applyFont="1" applyFill="1" applyBorder="1"/>
    <xf numFmtId="0" fontId="8" fillId="3" borderId="6" xfId="0" applyFont="1" applyFill="1" applyBorder="1"/>
    <xf numFmtId="166" fontId="8" fillId="3" borderId="1" xfId="0" applyNumberFormat="1" applyFont="1" applyFill="1" applyBorder="1"/>
    <xf numFmtId="0" fontId="21" fillId="0" borderId="2" xfId="0" applyFont="1" applyBorder="1"/>
    <xf numFmtId="166" fontId="2" fillId="6" borderId="4" xfId="1" applyNumberFormat="1" applyFont="1" applyFill="1" applyBorder="1"/>
    <xf numFmtId="0" fontId="2" fillId="0" borderId="8" xfId="0" applyFont="1" applyBorder="1"/>
    <xf numFmtId="166" fontId="2" fillId="6" borderId="2" xfId="1" applyNumberFormat="1" applyFont="1" applyFill="1" applyBorder="1"/>
    <xf numFmtId="0" fontId="13" fillId="3" borderId="1" xfId="0" applyFont="1" applyFill="1" applyBorder="1"/>
    <xf numFmtId="166" fontId="13" fillId="3" borderId="1" xfId="1" applyNumberFormat="1" applyFont="1" applyFill="1" applyBorder="1"/>
    <xf numFmtId="0" fontId="13" fillId="0" borderId="0" xfId="0" applyFont="1" applyAlignment="1">
      <alignment horizontal="left"/>
    </xf>
    <xf numFmtId="166" fontId="13" fillId="0" borderId="0" xfId="1" applyNumberFormat="1" applyFont="1" applyFill="1" applyBorder="1"/>
    <xf numFmtId="0" fontId="8" fillId="3" borderId="1" xfId="0" applyFont="1" applyFill="1" applyBorder="1"/>
    <xf numFmtId="0" fontId="8" fillId="7" borderId="1" xfId="0" applyFont="1" applyFill="1" applyBorder="1"/>
    <xf numFmtId="166" fontId="8" fillId="7" borderId="1" xfId="0" applyNumberFormat="1" applyFont="1" applyFill="1" applyBorder="1"/>
    <xf numFmtId="0" fontId="18" fillId="0" borderId="1" xfId="0" applyFont="1" applyBorder="1"/>
    <xf numFmtId="166" fontId="18" fillId="6" borderId="1" xfId="1" applyNumberFormat="1" applyFont="1" applyFill="1" applyBorder="1"/>
    <xf numFmtId="0" fontId="18" fillId="0" borderId="2" xfId="0" applyFont="1" applyBorder="1"/>
    <xf numFmtId="0" fontId="18" fillId="0" borderId="3" xfId="0" applyFont="1" applyBorder="1"/>
    <xf numFmtId="0" fontId="18" fillId="0" borderId="4" xfId="0" applyFont="1" applyBorder="1"/>
    <xf numFmtId="166" fontId="18" fillId="6" borderId="4" xfId="1" applyNumberFormat="1" applyFont="1" applyFill="1" applyBorder="1"/>
    <xf numFmtId="166" fontId="18" fillId="5" borderId="4" xfId="1" applyNumberFormat="1" applyFont="1" applyFill="1" applyBorder="1"/>
    <xf numFmtId="166" fontId="18" fillId="5" borderId="1" xfId="1" applyNumberFormat="1" applyFont="1" applyFill="1" applyBorder="1"/>
    <xf numFmtId="0" fontId="20" fillId="7" borderId="6" xfId="0" applyFont="1" applyFill="1" applyBorder="1"/>
    <xf numFmtId="166" fontId="20" fillId="7" borderId="1" xfId="1" applyNumberFormat="1" applyFont="1" applyFill="1" applyBorder="1"/>
    <xf numFmtId="0" fontId="18" fillId="0" borderId="6" xfId="0" applyFont="1" applyBorder="1"/>
    <xf numFmtId="0" fontId="13" fillId="7" borderId="1" xfId="0" applyFont="1" applyFill="1" applyBorder="1"/>
    <xf numFmtId="166" fontId="13" fillId="7" borderId="1" xfId="1" applyNumberFormat="1" applyFont="1" applyFill="1" applyBorder="1"/>
    <xf numFmtId="166" fontId="7" fillId="2" borderId="1" xfId="1" applyNumberFormat="1" applyFont="1" applyFill="1" applyBorder="1"/>
    <xf numFmtId="164" fontId="15" fillId="9" borderId="0" xfId="0" applyNumberFormat="1" applyFont="1" applyFill="1" applyAlignment="1">
      <alignment horizontal="center"/>
    </xf>
    <xf numFmtId="164" fontId="15" fillId="10" borderId="0" xfId="0" applyNumberFormat="1" applyFont="1" applyFill="1" applyAlignment="1">
      <alignment horizontal="center"/>
    </xf>
    <xf numFmtId="164" fontId="15" fillId="11" borderId="0" xfId="0" applyNumberFormat="1" applyFont="1" applyFill="1" applyAlignment="1">
      <alignment horizontal="center"/>
    </xf>
    <xf numFmtId="164" fontId="15" fillId="3" borderId="0" xfId="0" applyNumberFormat="1" applyFont="1" applyFill="1" applyAlignment="1">
      <alignment horizontal="center"/>
    </xf>
    <xf numFmtId="166" fontId="2" fillId="5" borderId="4" xfId="1" applyNumberFormat="1" applyFont="1" applyFill="1" applyBorder="1"/>
    <xf numFmtId="0" fontId="7" fillId="2" borderId="6" xfId="0" applyFont="1" applyFill="1" applyBorder="1"/>
    <xf numFmtId="0" fontId="8" fillId="7" borderId="6" xfId="0" applyFont="1" applyFill="1" applyBorder="1"/>
    <xf numFmtId="0" fontId="2" fillId="6" borderId="1" xfId="0" applyFont="1" applyFill="1" applyBorder="1"/>
    <xf numFmtId="0" fontId="26" fillId="0" borderId="0" xfId="0" applyFont="1"/>
    <xf numFmtId="2" fontId="18" fillId="6" borderId="1" xfId="9" applyNumberFormat="1" applyFont="1" applyFill="1" applyBorder="1"/>
    <xf numFmtId="2" fontId="18" fillId="6" borderId="1" xfId="1" applyNumberFormat="1" applyFont="1" applyFill="1" applyBorder="1"/>
    <xf numFmtId="0" fontId="28" fillId="7" borderId="0" xfId="3" applyFont="1" applyFill="1" applyAlignment="1">
      <alignment vertical="center"/>
    </xf>
    <xf numFmtId="0" fontId="1"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7" fillId="2" borderId="3" xfId="0" applyFont="1" applyFill="1" applyBorder="1" applyAlignment="1">
      <alignment horizontal="left"/>
    </xf>
    <xf numFmtId="0" fontId="7" fillId="2" borderId="5" xfId="0" applyFont="1" applyFill="1" applyBorder="1" applyAlignment="1">
      <alignment horizontal="left"/>
    </xf>
    <xf numFmtId="0" fontId="7" fillId="2" borderId="4" xfId="0" applyFont="1" applyFill="1" applyBorder="1" applyAlignment="1">
      <alignment horizontal="left"/>
    </xf>
  </cellXfs>
  <cellStyles count="10">
    <cellStyle name="Comma" xfId="8" builtinId="3"/>
    <cellStyle name="Comma 2" xfId="6" xr:uid="{14ED1E8F-3A1D-4990-8C1E-9CE618E58BCA}"/>
    <cellStyle name="Currency" xfId="1" builtinId="4"/>
    <cellStyle name="Currency [0]" xfId="9" builtinId="7"/>
    <cellStyle name="Currency 2" xfId="7" xr:uid="{7396E3DA-EDF1-4FD6-8083-6A0563A97235}"/>
    <cellStyle name="Hyperlink" xfId="3" builtinId="8"/>
    <cellStyle name="Normal" xfId="0" builtinId="0"/>
    <cellStyle name="Normal 2" xfId="4" xr:uid="{D8D60E30-AC48-4071-A4DE-5FAA985A99EB}"/>
    <cellStyle name="Percent" xfId="2" builtinId="5"/>
    <cellStyle name="Percent 2" xfId="5" xr:uid="{DFF41C44-4719-4989-97D9-706CAF72045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msystem.edu/sites/default/files/images/fa/budget/FY25%20Tuition%20and%20Fees%20for%20website-compressed%20(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AA95-FFD9-4BA5-BFB3-819F8A2AA01F}">
  <dimension ref="B1:O33"/>
  <sheetViews>
    <sheetView tabSelected="1" zoomScaleNormal="100" workbookViewId="0">
      <selection activeCell="C10" sqref="C10:H10"/>
    </sheetView>
  </sheetViews>
  <sheetFormatPr defaultColWidth="11.125" defaultRowHeight="15" x14ac:dyDescent="0.25"/>
  <cols>
    <col min="1" max="1" width="2.5" style="3" customWidth="1"/>
    <col min="2" max="2" width="32.625" style="1" customWidth="1"/>
    <col min="3" max="3" width="11.125" style="2"/>
    <col min="4" max="8" width="11.125" style="3"/>
    <col min="9" max="9" width="108.375" style="3" customWidth="1"/>
    <col min="10" max="10" width="11.125" style="3" customWidth="1"/>
    <col min="11" max="16384" width="11.125" style="3"/>
  </cols>
  <sheetData>
    <row r="1" spans="2:15" ht="15" customHeight="1" x14ac:dyDescent="0.25"/>
    <row r="2" spans="2:15" x14ac:dyDescent="0.25">
      <c r="B2" s="192" t="s">
        <v>69</v>
      </c>
      <c r="C2" s="193"/>
      <c r="D2" s="193"/>
      <c r="E2" s="193"/>
      <c r="F2" s="193"/>
      <c r="G2" s="193"/>
      <c r="H2" s="194"/>
    </row>
    <row r="3" spans="2:15" x14ac:dyDescent="0.25">
      <c r="B3" s="4" t="s">
        <v>105</v>
      </c>
      <c r="C3" s="5"/>
      <c r="D3" s="5"/>
      <c r="E3" s="5"/>
      <c r="F3" s="5"/>
      <c r="G3" s="5"/>
      <c r="H3" s="6"/>
    </row>
    <row r="4" spans="2:15" ht="131.1" customHeight="1" x14ac:dyDescent="0.25">
      <c r="B4" s="7" t="s">
        <v>97</v>
      </c>
      <c r="C4" s="190" t="s">
        <v>137</v>
      </c>
      <c r="D4" s="188"/>
      <c r="E4" s="188"/>
      <c r="F4" s="188"/>
      <c r="G4" s="188"/>
      <c r="H4" s="189"/>
      <c r="I4" s="9"/>
    </row>
    <row r="5" spans="2:15" s="10" customFormat="1" ht="35.25" customHeight="1" x14ac:dyDescent="0.25">
      <c r="B5" s="8" t="s">
        <v>139</v>
      </c>
      <c r="C5" s="190" t="s">
        <v>138</v>
      </c>
      <c r="D5" s="188"/>
      <c r="E5" s="188"/>
      <c r="F5" s="188"/>
      <c r="G5" s="188"/>
      <c r="H5" s="189"/>
    </row>
    <row r="6" spans="2:15" ht="186" customHeight="1" x14ac:dyDescent="0.25">
      <c r="B6" s="21" t="s">
        <v>98</v>
      </c>
      <c r="C6" s="190" t="s">
        <v>141</v>
      </c>
      <c r="D6" s="188"/>
      <c r="E6" s="188"/>
      <c r="F6" s="188"/>
      <c r="G6" s="188"/>
      <c r="H6" s="189"/>
    </row>
    <row r="7" spans="2:15" ht="30.95" customHeight="1" x14ac:dyDescent="0.25">
      <c r="B7" s="7" t="s">
        <v>99</v>
      </c>
      <c r="C7" s="190" t="s">
        <v>140</v>
      </c>
      <c r="D7" s="188"/>
      <c r="E7" s="188"/>
      <c r="F7" s="188"/>
      <c r="G7" s="188"/>
      <c r="H7" s="189"/>
      <c r="J7" s="191"/>
      <c r="K7" s="191"/>
      <c r="L7" s="191"/>
      <c r="M7" s="191"/>
      <c r="N7" s="191"/>
      <c r="O7" s="191"/>
    </row>
    <row r="8" spans="2:15" ht="36.950000000000003" customHeight="1" x14ac:dyDescent="0.25">
      <c r="B8" s="7" t="s">
        <v>100</v>
      </c>
      <c r="C8" s="187" t="s">
        <v>149</v>
      </c>
      <c r="D8" s="188"/>
      <c r="E8" s="188"/>
      <c r="F8" s="188"/>
      <c r="G8" s="188"/>
      <c r="H8" s="189"/>
      <c r="I8" s="12"/>
      <c r="J8" s="191"/>
      <c r="K8" s="191"/>
      <c r="L8" s="191"/>
      <c r="M8" s="191"/>
      <c r="N8" s="191"/>
      <c r="O8" s="191"/>
    </row>
    <row r="9" spans="2:15" ht="57.95" customHeight="1" x14ac:dyDescent="0.25">
      <c r="B9" s="7" t="s">
        <v>101</v>
      </c>
      <c r="C9" s="190" t="s">
        <v>142</v>
      </c>
      <c r="D9" s="188"/>
      <c r="E9" s="188"/>
      <c r="F9" s="188"/>
      <c r="G9" s="188"/>
      <c r="H9" s="189"/>
      <c r="I9" s="13"/>
      <c r="J9" s="191"/>
      <c r="K9" s="191"/>
      <c r="L9" s="191"/>
      <c r="M9" s="191"/>
      <c r="N9" s="191"/>
      <c r="O9" s="191"/>
    </row>
    <row r="10" spans="2:15" ht="155.1" customHeight="1" x14ac:dyDescent="0.25">
      <c r="B10" s="8" t="s">
        <v>136</v>
      </c>
      <c r="C10" s="190" t="s">
        <v>143</v>
      </c>
      <c r="D10" s="188"/>
      <c r="E10" s="188"/>
      <c r="F10" s="188"/>
      <c r="G10" s="188"/>
      <c r="H10" s="189"/>
      <c r="I10" s="13"/>
      <c r="J10" s="11"/>
      <c r="K10" s="11"/>
      <c r="L10" s="11"/>
      <c r="M10" s="11"/>
      <c r="N10" s="11"/>
      <c r="O10" s="11"/>
    </row>
    <row r="11" spans="2:15" ht="15" customHeight="1" x14ac:dyDescent="0.25">
      <c r="B11" s="14" t="s">
        <v>106</v>
      </c>
      <c r="C11" s="15"/>
      <c r="D11" s="16"/>
      <c r="E11" s="16"/>
      <c r="F11" s="16"/>
      <c r="G11" s="16"/>
      <c r="H11" s="17"/>
      <c r="J11" s="11"/>
      <c r="K11" s="11"/>
      <c r="L11" s="11"/>
      <c r="M11" s="11"/>
      <c r="N11" s="11"/>
      <c r="O11" s="11"/>
    </row>
    <row r="12" spans="2:15" ht="113.1" customHeight="1" x14ac:dyDescent="0.25">
      <c r="B12" s="7" t="s">
        <v>130</v>
      </c>
      <c r="C12" s="187" t="s">
        <v>148</v>
      </c>
      <c r="D12" s="188"/>
      <c r="E12" s="188"/>
      <c r="F12" s="188"/>
      <c r="G12" s="188"/>
      <c r="H12" s="189"/>
      <c r="J12" s="11"/>
      <c r="K12" s="11"/>
      <c r="L12" s="11"/>
      <c r="M12" s="11"/>
      <c r="N12" s="11"/>
      <c r="O12" s="11"/>
    </row>
    <row r="13" spans="2:15" ht="98.25" customHeight="1" x14ac:dyDescent="0.25">
      <c r="B13" s="7" t="s">
        <v>131</v>
      </c>
      <c r="C13" s="190" t="s">
        <v>129</v>
      </c>
      <c r="D13" s="188"/>
      <c r="E13" s="188"/>
      <c r="F13" s="188"/>
      <c r="G13" s="188"/>
      <c r="H13" s="189"/>
    </row>
    <row r="14" spans="2:15" ht="206.1" customHeight="1" x14ac:dyDescent="0.25">
      <c r="B14" s="7" t="s">
        <v>132</v>
      </c>
      <c r="C14" s="190" t="s">
        <v>144</v>
      </c>
      <c r="D14" s="188"/>
      <c r="E14" s="188"/>
      <c r="F14" s="188"/>
      <c r="G14" s="188"/>
      <c r="H14" s="189"/>
    </row>
    <row r="15" spans="2:15" ht="51" customHeight="1" x14ac:dyDescent="0.25">
      <c r="B15" s="7" t="s">
        <v>133</v>
      </c>
      <c r="C15" s="190" t="s">
        <v>145</v>
      </c>
      <c r="D15" s="188"/>
      <c r="E15" s="188"/>
      <c r="F15" s="188"/>
      <c r="G15" s="188"/>
      <c r="H15" s="189"/>
    </row>
    <row r="16" spans="2:15" ht="15" customHeight="1" x14ac:dyDescent="0.25">
      <c r="B16" s="14" t="s">
        <v>108</v>
      </c>
      <c r="C16" s="18"/>
      <c r="D16" s="19"/>
      <c r="E16" s="19"/>
      <c r="F16" s="19"/>
      <c r="G16" s="19"/>
      <c r="H16" s="20"/>
    </row>
    <row r="17" spans="2:8" ht="138.75" customHeight="1" x14ac:dyDescent="0.25">
      <c r="B17" s="7" t="s">
        <v>134</v>
      </c>
      <c r="C17" s="190" t="s">
        <v>103</v>
      </c>
      <c r="D17" s="188"/>
      <c r="E17" s="188"/>
      <c r="F17" s="188"/>
      <c r="G17" s="188"/>
      <c r="H17" s="189"/>
    </row>
    <row r="18" spans="2:8" ht="15.75" customHeight="1" x14ac:dyDescent="0.25">
      <c r="B18" s="14" t="s">
        <v>107</v>
      </c>
      <c r="C18" s="15"/>
      <c r="D18" s="16"/>
      <c r="E18" s="16"/>
      <c r="F18" s="16"/>
      <c r="G18" s="16"/>
      <c r="H18" s="17"/>
    </row>
    <row r="19" spans="2:8" ht="27.75" customHeight="1" x14ac:dyDescent="0.25">
      <c r="B19" s="7" t="s">
        <v>135</v>
      </c>
      <c r="C19" s="190" t="s">
        <v>70</v>
      </c>
      <c r="D19" s="188"/>
      <c r="E19" s="188"/>
      <c r="F19" s="188"/>
      <c r="G19" s="188"/>
      <c r="H19" s="189"/>
    </row>
    <row r="33" spans="2:2" x14ac:dyDescent="0.25">
      <c r="B33" s="21"/>
    </row>
  </sheetData>
  <mergeCells count="17">
    <mergeCell ref="B2:H2"/>
    <mergeCell ref="C4:H4"/>
    <mergeCell ref="C5:H5"/>
    <mergeCell ref="C6:H6"/>
    <mergeCell ref="C7:H7"/>
    <mergeCell ref="C8:H8"/>
    <mergeCell ref="C19:H19"/>
    <mergeCell ref="J7:O7"/>
    <mergeCell ref="J8:O8"/>
    <mergeCell ref="J9:O9"/>
    <mergeCell ref="C9:H9"/>
    <mergeCell ref="C13:H13"/>
    <mergeCell ref="C14:H14"/>
    <mergeCell ref="C15:H15"/>
    <mergeCell ref="C17:H17"/>
    <mergeCell ref="C10:H10"/>
    <mergeCell ref="C12:H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2D62B-93CE-48EF-A705-89DC19711B9F}">
  <dimension ref="B1:X60"/>
  <sheetViews>
    <sheetView topLeftCell="A15" zoomScale="112" zoomScaleNormal="112" workbookViewId="0">
      <selection activeCell="C6" sqref="C6"/>
    </sheetView>
  </sheetViews>
  <sheetFormatPr defaultColWidth="8.875" defaultRowHeight="15.75" x14ac:dyDescent="0.25"/>
  <cols>
    <col min="1" max="1" width="2.625" style="22" customWidth="1"/>
    <col min="2" max="2" width="21.125" style="3" customWidth="1"/>
    <col min="3" max="3" width="22.5" style="3" customWidth="1"/>
    <col min="4" max="4" width="21.5" style="22" customWidth="1"/>
    <col min="5" max="5" width="2.875" style="22" customWidth="1"/>
    <col min="6" max="6" width="24.875" style="22" customWidth="1"/>
    <col min="7" max="11" width="5.875" style="22" customWidth="1"/>
    <col min="12" max="12" width="2.625" style="22" customWidth="1"/>
    <col min="13" max="13" width="25.625" style="22" bestFit="1" customWidth="1"/>
    <col min="14" max="18" width="5.625" style="22" customWidth="1"/>
    <col min="19" max="19" width="9.5" style="22" customWidth="1"/>
    <col min="20" max="20" width="10.375" style="22" customWidth="1"/>
    <col min="21" max="25" width="8.875" style="22"/>
    <col min="26" max="26" width="7.125" style="22" customWidth="1"/>
    <col min="27" max="16384" width="8.875" style="22"/>
  </cols>
  <sheetData>
    <row r="1" spans="2:24" ht="15.75" customHeight="1" x14ac:dyDescent="0.25">
      <c r="M1" s="23" t="s">
        <v>114</v>
      </c>
    </row>
    <row r="2" spans="2:24" x14ac:dyDescent="0.25">
      <c r="B2" s="24" t="s">
        <v>41</v>
      </c>
      <c r="C2" s="25"/>
      <c r="D2" s="26"/>
      <c r="F2" s="24" t="s">
        <v>111</v>
      </c>
      <c r="G2" s="27"/>
      <c r="H2" s="27"/>
      <c r="I2" s="27"/>
      <c r="J2" s="27"/>
      <c r="K2" s="28"/>
      <c r="M2" s="24" t="s">
        <v>113</v>
      </c>
      <c r="N2" s="27"/>
      <c r="O2" s="27"/>
      <c r="P2" s="27"/>
      <c r="Q2" s="27"/>
      <c r="R2" s="28"/>
    </row>
    <row r="3" spans="2:24" x14ac:dyDescent="0.25">
      <c r="B3" s="29" t="s">
        <v>93</v>
      </c>
      <c r="C3" s="30"/>
      <c r="D3" s="31"/>
      <c r="F3" s="32" t="s">
        <v>104</v>
      </c>
      <c r="G3" s="33" t="s">
        <v>88</v>
      </c>
      <c r="H3" s="33" t="str">
        <f t="shared" ref="H3" si="0">"FY"&amp;RIGHT(G3,2)+1</f>
        <v>FY27</v>
      </c>
      <c r="I3" s="33" t="str">
        <f t="shared" ref="I3" si="1">"FY"&amp;RIGHT(H3,2)+1</f>
        <v>FY28</v>
      </c>
      <c r="J3" s="33" t="str">
        <f t="shared" ref="J3" si="2">"FY"&amp;RIGHT(I3,2)+1</f>
        <v>FY29</v>
      </c>
      <c r="K3" s="33" t="str">
        <f t="shared" ref="K3" si="3">"FY"&amp;RIGHT(J3,2)+1</f>
        <v>FY30</v>
      </c>
      <c r="M3" s="32" t="s">
        <v>104</v>
      </c>
      <c r="N3" s="33" t="s">
        <v>88</v>
      </c>
      <c r="O3" s="33" t="str">
        <f t="shared" ref="O3" si="4">"FY"&amp;RIGHT(N3,2)+1</f>
        <v>FY27</v>
      </c>
      <c r="P3" s="33" t="str">
        <f t="shared" ref="P3" si="5">"FY"&amp;RIGHT(O3,2)+1</f>
        <v>FY28</v>
      </c>
      <c r="Q3" s="33" t="str">
        <f t="shared" ref="Q3" si="6">"FY"&amp;RIGHT(P3,2)+1</f>
        <v>FY29</v>
      </c>
      <c r="R3" s="33" t="str">
        <f t="shared" ref="R3" si="7">"FY"&amp;RIGHT(Q3,2)+1</f>
        <v>FY30</v>
      </c>
    </row>
    <row r="4" spans="2:24" x14ac:dyDescent="0.25">
      <c r="B4" s="34" t="s">
        <v>42</v>
      </c>
      <c r="C4" s="35"/>
      <c r="D4" s="36" t="s">
        <v>43</v>
      </c>
      <c r="F4" s="37" t="s">
        <v>112</v>
      </c>
      <c r="G4" s="38"/>
      <c r="H4" s="38"/>
      <c r="I4" s="38"/>
      <c r="J4" s="38"/>
      <c r="K4" s="38"/>
      <c r="M4" s="37" t="s">
        <v>115</v>
      </c>
      <c r="N4" s="38"/>
      <c r="O4" s="38"/>
      <c r="P4" s="38"/>
      <c r="Q4" s="38"/>
      <c r="R4" s="38"/>
    </row>
    <row r="5" spans="2:24" x14ac:dyDescent="0.25">
      <c r="B5" s="39" t="s">
        <v>91</v>
      </c>
      <c r="C5" s="40"/>
      <c r="D5" s="41" t="s">
        <v>1</v>
      </c>
      <c r="F5" s="42"/>
      <c r="G5" s="43"/>
      <c r="H5" s="43"/>
      <c r="I5" s="43"/>
      <c r="J5" s="43"/>
      <c r="K5" s="43"/>
      <c r="M5" s="44" t="s">
        <v>85</v>
      </c>
      <c r="N5" s="38"/>
      <c r="O5" s="38"/>
      <c r="P5" s="38"/>
      <c r="Q5" s="38"/>
      <c r="R5" s="38"/>
    </row>
    <row r="6" spans="2:24" x14ac:dyDescent="0.25">
      <c r="B6" s="29" t="s">
        <v>14</v>
      </c>
      <c r="C6" s="186" t="s">
        <v>102</v>
      </c>
      <c r="D6" s="31"/>
      <c r="F6" s="42"/>
      <c r="G6" s="45"/>
      <c r="H6" s="45"/>
      <c r="I6" s="45"/>
      <c r="J6" s="45"/>
      <c r="K6" s="45"/>
      <c r="M6" s="37" t="s">
        <v>86</v>
      </c>
      <c r="N6" s="46"/>
      <c r="O6" s="46"/>
      <c r="P6" s="46"/>
      <c r="Q6" s="46"/>
      <c r="R6" s="46"/>
    </row>
    <row r="7" spans="2:24" x14ac:dyDescent="0.25">
      <c r="B7" s="47" t="s">
        <v>50</v>
      </c>
      <c r="C7" s="48"/>
      <c r="D7" s="49" t="s">
        <v>7</v>
      </c>
    </row>
    <row r="8" spans="2:24" x14ac:dyDescent="0.25">
      <c r="B8" s="47" t="s">
        <v>94</v>
      </c>
      <c r="C8" s="48"/>
      <c r="D8" s="50">
        <v>6700</v>
      </c>
      <c r="M8" s="51" t="s">
        <v>87</v>
      </c>
      <c r="N8" s="52" t="s">
        <v>88</v>
      </c>
      <c r="O8" s="52" t="str">
        <f>"FY"&amp;RIGHT(N8,2)+1</f>
        <v>FY27</v>
      </c>
      <c r="P8" s="52" t="str">
        <f>"FY"&amp;RIGHT(O8,2)+1</f>
        <v>FY28</v>
      </c>
      <c r="Q8" s="52" t="str">
        <f>"FY"&amp;RIGHT(P8,2)+1</f>
        <v>FY29</v>
      </c>
      <c r="R8" s="52" t="str">
        <f>"FY"&amp;RIGHT(Q8,2)+1</f>
        <v>FY30</v>
      </c>
    </row>
    <row r="9" spans="2:24" x14ac:dyDescent="0.25">
      <c r="B9" s="47" t="s">
        <v>95</v>
      </c>
      <c r="C9" s="48"/>
      <c r="D9" s="50">
        <v>17700</v>
      </c>
      <c r="M9" s="53" t="s">
        <v>120</v>
      </c>
      <c r="N9" s="54">
        <f>N4</f>
        <v>0</v>
      </c>
      <c r="O9" s="55">
        <f>O4</f>
        <v>0</v>
      </c>
      <c r="P9" s="56">
        <f>P4</f>
        <v>0</v>
      </c>
      <c r="Q9" s="56">
        <f>Q4</f>
        <v>0</v>
      </c>
      <c r="R9" s="57">
        <f>R4</f>
        <v>0</v>
      </c>
    </row>
    <row r="10" spans="2:24" x14ac:dyDescent="0.25">
      <c r="B10" s="47" t="s">
        <v>57</v>
      </c>
      <c r="C10" s="48"/>
      <c r="D10" s="58">
        <v>0.02</v>
      </c>
      <c r="M10" s="53" t="s">
        <v>121</v>
      </c>
      <c r="N10" s="55">
        <v>0</v>
      </c>
      <c r="O10" s="55">
        <f>IF(COUNTA($N9:N9)&gt;(Assumptions!D15-1),"",N9*Assumptions!D13)</f>
        <v>0</v>
      </c>
      <c r="P10" s="56">
        <f>IF(COUNTA($O9:O9)&gt;(Assumptions!D15-1),"",O9*Assumptions!D13)</f>
        <v>0</v>
      </c>
      <c r="Q10" s="56">
        <f>IF(COUNTA($P9:P9)&gt;(Assumptions!D15-1),"",P9*Assumptions!D13)</f>
        <v>0</v>
      </c>
      <c r="R10" s="57">
        <f>IF(COUNTA($Q9:Q9)&gt;(Assumptions!D15-1),"",Q9*Assumptions!D13)</f>
        <v>0</v>
      </c>
    </row>
    <row r="11" spans="2:24" x14ac:dyDescent="0.25">
      <c r="B11" s="47" t="s">
        <v>8</v>
      </c>
      <c r="C11" s="48"/>
      <c r="D11" s="59">
        <f>VLOOKUP(D4,B30:S33,2,)</f>
        <v>0.35</v>
      </c>
      <c r="M11" s="53" t="s">
        <v>122</v>
      </c>
      <c r="N11" s="55">
        <f>N6</f>
        <v>0</v>
      </c>
      <c r="O11" s="60">
        <f>O6</f>
        <v>0</v>
      </c>
      <c r="P11" s="56">
        <f>IF(COUNTA($N9,O10)&gt;(Assumptions!D15-1),P6,O10*Assumptions!D13)+P6</f>
        <v>0</v>
      </c>
      <c r="Q11" s="60">
        <f>IF(COUNTA($O9,P10)&gt;(Assumptions!D15-1),Q6,P10*Assumptions!D13)+Q6</f>
        <v>0</v>
      </c>
      <c r="R11" s="57">
        <f>IF(COUNTA($P9,Q10)&gt;(Assumptions!D15-1),R6,Q10*Assumptions!D13)+R6</f>
        <v>0</v>
      </c>
    </row>
    <row r="12" spans="2:24" x14ac:dyDescent="0.25">
      <c r="B12" s="29" t="s">
        <v>56</v>
      </c>
      <c r="C12" s="30"/>
      <c r="D12" s="31"/>
      <c r="M12" s="53" t="s">
        <v>123</v>
      </c>
      <c r="N12" s="60">
        <v>0</v>
      </c>
      <c r="O12" s="55">
        <f>IF(COUNTA($N11:N11)&gt;(Assumptions!D15-1),"",N11*Assumptions!D14)</f>
        <v>0</v>
      </c>
      <c r="P12" s="56">
        <f>IF(COUNTA($O11:O11)&gt;(Assumptions!D15-1),"",O11*Assumptions!D14)</f>
        <v>0</v>
      </c>
      <c r="Q12" s="60">
        <f>IF(COUNTA($N9,O10,P11)&gt;(Assumptions!D15-1),"",P11*Assumptions!D13)</f>
        <v>0</v>
      </c>
      <c r="R12" s="57">
        <f>IF(COUNTA($O9,P10,Q11)&gt;(Assumptions!D15-1),"",Q11*Assumptions!D13)</f>
        <v>0</v>
      </c>
    </row>
    <row r="13" spans="2:24" ht="16.5" thickBot="1" x14ac:dyDescent="0.3">
      <c r="B13" s="61" t="s">
        <v>83</v>
      </c>
      <c r="C13" s="40"/>
      <c r="D13" s="62">
        <f>VLOOKUP(D4,B30:S33,3,)</f>
        <v>0.92700000000000005</v>
      </c>
      <c r="M13" s="63" t="s">
        <v>124</v>
      </c>
      <c r="N13" s="64">
        <v>0</v>
      </c>
      <c r="O13" s="65">
        <v>0</v>
      </c>
      <c r="P13" s="66">
        <v>0</v>
      </c>
      <c r="Q13" s="66">
        <v>0</v>
      </c>
      <c r="R13" s="66" t="str">
        <f>IF(COUNTA($N9,O10,P11,Q12)&gt;(Assumptions!D15-1),"",Q12*Assumptions!D13)</f>
        <v/>
      </c>
    </row>
    <row r="14" spans="2:24" x14ac:dyDescent="0.25">
      <c r="B14" s="61" t="s">
        <v>92</v>
      </c>
      <c r="C14" s="40"/>
      <c r="D14" s="62">
        <f>VLOOKUP(D4,B30:S33,5,)</f>
        <v>0.92700000000000005</v>
      </c>
      <c r="M14" s="67" t="s">
        <v>90</v>
      </c>
      <c r="N14" s="68">
        <f>SUM(N9:N13)</f>
        <v>0</v>
      </c>
      <c r="O14" s="69">
        <f>SUM(O9:O13)</f>
        <v>0</v>
      </c>
      <c r="P14" s="69">
        <f>SUM(P9:P13)</f>
        <v>0</v>
      </c>
      <c r="Q14" s="69">
        <f>SUM(Q9:Q13)</f>
        <v>0</v>
      </c>
      <c r="R14" s="69">
        <f>SUM(R9:R13)</f>
        <v>0</v>
      </c>
    </row>
    <row r="15" spans="2:24" x14ac:dyDescent="0.25">
      <c r="B15" s="61" t="s">
        <v>84</v>
      </c>
      <c r="C15" s="40"/>
      <c r="D15" s="70" t="s">
        <v>109</v>
      </c>
      <c r="X15" s="71"/>
    </row>
    <row r="16" spans="2:24" x14ac:dyDescent="0.25">
      <c r="B16" s="29" t="s">
        <v>51</v>
      </c>
      <c r="C16" s="30"/>
      <c r="D16" s="31"/>
      <c r="M16" s="72" t="s">
        <v>89</v>
      </c>
      <c r="N16" s="73" t="s">
        <v>88</v>
      </c>
      <c r="O16" s="52" t="str">
        <f t="shared" ref="O16" si="8">"FY"&amp;RIGHT(N16,2)+1</f>
        <v>FY27</v>
      </c>
      <c r="P16" s="52" t="str">
        <f t="shared" ref="P16" si="9">"FY"&amp;RIGHT(O16,2)+1</f>
        <v>FY28</v>
      </c>
      <c r="Q16" s="52" t="str">
        <f t="shared" ref="Q16" si="10">"FY"&amp;RIGHT(P16,2)+1</f>
        <v>FY29</v>
      </c>
      <c r="R16" s="52" t="str">
        <f t="shared" ref="R16" si="11">"FY"&amp;RIGHT(Q16,2)+1</f>
        <v>FY30</v>
      </c>
      <c r="S16" s="74"/>
      <c r="X16" s="75"/>
    </row>
    <row r="17" spans="2:24" x14ac:dyDescent="0.25">
      <c r="B17" s="39" t="s">
        <v>53</v>
      </c>
      <c r="C17" s="40"/>
      <c r="D17" s="59">
        <f>VLOOKUP(D4,B30:S33,7,)</f>
        <v>0.2</v>
      </c>
      <c r="M17" s="53" t="s">
        <v>120</v>
      </c>
      <c r="N17" s="54">
        <f>N5</f>
        <v>0</v>
      </c>
      <c r="O17" s="54">
        <f>O5</f>
        <v>0</v>
      </c>
      <c r="P17" s="76">
        <f>P5</f>
        <v>0</v>
      </c>
      <c r="Q17" s="76">
        <f>Q5</f>
        <v>0</v>
      </c>
      <c r="R17" s="76">
        <f>R5</f>
        <v>0</v>
      </c>
      <c r="S17" s="74"/>
      <c r="X17" s="77"/>
    </row>
    <row r="18" spans="2:24" x14ac:dyDescent="0.25">
      <c r="B18" s="29" t="s">
        <v>52</v>
      </c>
      <c r="C18" s="30"/>
      <c r="D18" s="31"/>
      <c r="M18" s="53" t="s">
        <v>121</v>
      </c>
      <c r="N18" s="55">
        <v>0</v>
      </c>
      <c r="O18" s="55">
        <f>IF(COUNTA($N17:N17)&gt;(Assumptions!D15-1),"",N17*Assumptions!D13)</f>
        <v>0</v>
      </c>
      <c r="P18" s="57">
        <f>IF(COUNTA($O17:O17)&gt;(Assumptions!D15-1),"",O17*Assumptions!D13)</f>
        <v>0</v>
      </c>
      <c r="Q18" s="78">
        <f>IF(COUNTA($P17:P17)&gt;(Assumptions!D15-1),"",P17*Assumptions!D13)</f>
        <v>0</v>
      </c>
      <c r="R18" s="79">
        <f>IF(COUNTA($Q17:Q17)&gt;(Assumptions!D15-1),"",Q17*Assumptions!D13)</f>
        <v>0</v>
      </c>
    </row>
    <row r="19" spans="2:24" x14ac:dyDescent="0.25">
      <c r="B19" s="80" t="s">
        <v>60</v>
      </c>
      <c r="C19" s="40"/>
      <c r="D19" s="81">
        <f>C52</f>
        <v>10400</v>
      </c>
      <c r="M19" s="53" t="s">
        <v>122</v>
      </c>
      <c r="N19" s="60">
        <v>0</v>
      </c>
      <c r="O19" s="55">
        <v>0</v>
      </c>
      <c r="P19" s="57">
        <f>IF(COUNTA($N17,O18)&gt;(Assumptions!D15-1),"",O18*Assumptions!D13)</f>
        <v>0</v>
      </c>
      <c r="Q19" s="78">
        <f>IF(COUNTA($O17,P18)&gt;(Assumptions!D15-1),"",P18*Assumptions!D13)</f>
        <v>0</v>
      </c>
      <c r="R19" s="57">
        <f>IF(COUNTA($P17,Q18)&gt;(Assumptions!D15-1),"",Q18*Assumptions!D13)</f>
        <v>0</v>
      </c>
      <c r="S19" s="3"/>
      <c r="T19" s="3"/>
      <c r="U19" s="3"/>
      <c r="V19" s="3"/>
      <c r="W19" s="3"/>
      <c r="X19" s="77"/>
    </row>
    <row r="20" spans="2:24" x14ac:dyDescent="0.25">
      <c r="B20" s="80" t="s">
        <v>61</v>
      </c>
      <c r="C20" s="40"/>
      <c r="D20" s="82">
        <f>C53</f>
        <v>0.1615</v>
      </c>
      <c r="M20" s="53" t="s">
        <v>123</v>
      </c>
      <c r="N20" s="83">
        <v>0</v>
      </c>
      <c r="O20" s="84">
        <v>0</v>
      </c>
      <c r="P20" s="85">
        <v>0</v>
      </c>
      <c r="Q20" s="86">
        <f>IF(COUNTA($N17,O18,P19)&gt;(Assumptions!D15-1),"",P19*Assumptions!D13)</f>
        <v>0</v>
      </c>
      <c r="R20" s="85">
        <f>IF(COUNTA($O17,P18,Q19)&gt;(Assumptions!D15-1),"",Q19*Assumptions!D13)</f>
        <v>0</v>
      </c>
      <c r="S20" s="74"/>
      <c r="X20" s="77"/>
    </row>
    <row r="21" spans="2:24" ht="16.5" thickBot="1" x14ac:dyDescent="0.3">
      <c r="B21" s="80" t="s">
        <v>62</v>
      </c>
      <c r="C21" s="40"/>
      <c r="D21" s="82">
        <f>C54</f>
        <v>2.5999999999999999E-2</v>
      </c>
      <c r="M21" s="63" t="s">
        <v>124</v>
      </c>
      <c r="N21" s="87">
        <v>0</v>
      </c>
      <c r="O21" s="88">
        <v>0</v>
      </c>
      <c r="P21" s="89">
        <v>0</v>
      </c>
      <c r="Q21" s="66">
        <v>0</v>
      </c>
      <c r="R21" s="66" t="str">
        <f>IF(COUNTA($N17,O18,P19,Q20)&gt;(Assumptions!D15-1),"",Q20*Assumptions!D13)</f>
        <v/>
      </c>
      <c r="X21" s="77"/>
    </row>
    <row r="22" spans="2:24" x14ac:dyDescent="0.25">
      <c r="B22" s="90" t="s">
        <v>63</v>
      </c>
      <c r="C22" s="91"/>
      <c r="D22" s="92">
        <f>C55</f>
        <v>7.6499999999999999E-2</v>
      </c>
      <c r="M22" s="93" t="s">
        <v>90</v>
      </c>
      <c r="N22" s="94">
        <f>SUM(N17:N21)</f>
        <v>0</v>
      </c>
      <c r="O22" s="95">
        <f>SUM(O17:O21)</f>
        <v>0</v>
      </c>
      <c r="P22" s="96">
        <f>SUM(P17:P21)</f>
        <v>0</v>
      </c>
      <c r="Q22" s="96">
        <f>SUM(Q17:Q21)</f>
        <v>0</v>
      </c>
      <c r="R22" s="97">
        <f>SUM(R17:R21)</f>
        <v>0</v>
      </c>
      <c r="X22" s="98"/>
    </row>
    <row r="23" spans="2:24" x14ac:dyDescent="0.25">
      <c r="B23" s="99"/>
      <c r="C23" s="100"/>
      <c r="D23" s="101"/>
      <c r="M23" s="29" t="s">
        <v>96</v>
      </c>
      <c r="N23" s="102">
        <f>N14+N22</f>
        <v>0</v>
      </c>
      <c r="O23" s="102">
        <f t="shared" ref="O23:R23" si="12">O14+O22</f>
        <v>0</v>
      </c>
      <c r="P23" s="102">
        <f t="shared" si="12"/>
        <v>0</v>
      </c>
      <c r="Q23" s="102">
        <f t="shared" si="12"/>
        <v>0</v>
      </c>
      <c r="R23" s="102">
        <f t="shared" si="12"/>
        <v>0</v>
      </c>
    </row>
    <row r="24" spans="2:24" ht="18.75" customHeight="1" x14ac:dyDescent="0.25"/>
    <row r="25" spans="2:24" s="3" customFormat="1" x14ac:dyDescent="0.25">
      <c r="R25" s="22"/>
    </row>
    <row r="26" spans="2:24" x14ac:dyDescent="0.25">
      <c r="B26" s="23" t="s">
        <v>147</v>
      </c>
      <c r="C26" s="12"/>
      <c r="D26" s="103"/>
      <c r="E26" s="103"/>
      <c r="F26" s="103"/>
      <c r="G26" s="103"/>
      <c r="H26" s="103"/>
      <c r="I26" s="103"/>
      <c r="J26" s="103"/>
      <c r="K26" s="103"/>
    </row>
    <row r="28" spans="2:24" x14ac:dyDescent="0.25">
      <c r="B28" s="104" t="s">
        <v>47</v>
      </c>
      <c r="C28" s="104" t="s">
        <v>49</v>
      </c>
      <c r="D28" s="104" t="s">
        <v>116</v>
      </c>
      <c r="E28" s="104" t="s">
        <v>117</v>
      </c>
      <c r="F28" s="104"/>
      <c r="G28" s="104" t="s">
        <v>110</v>
      </c>
      <c r="H28" s="104"/>
      <c r="I28" s="104"/>
      <c r="J28" s="104"/>
      <c r="K28" s="104"/>
      <c r="M28" s="105"/>
    </row>
    <row r="29" spans="2:24" x14ac:dyDescent="0.25">
      <c r="B29" s="22"/>
      <c r="C29" s="22"/>
    </row>
    <row r="30" spans="2:24" x14ac:dyDescent="0.25">
      <c r="B30" s="106" t="s">
        <v>43</v>
      </c>
      <c r="C30" s="107">
        <v>0.35</v>
      </c>
      <c r="D30" s="175">
        <v>0.92700000000000005</v>
      </c>
      <c r="E30" s="109"/>
      <c r="F30" s="175">
        <v>0.92700000000000005</v>
      </c>
      <c r="G30" s="109"/>
      <c r="H30" s="108">
        <v>0.2</v>
      </c>
      <c r="I30" s="109"/>
      <c r="J30" s="109"/>
      <c r="K30" s="109"/>
    </row>
    <row r="31" spans="2:24" x14ac:dyDescent="0.25">
      <c r="B31" s="110" t="s">
        <v>44</v>
      </c>
      <c r="C31" s="111">
        <v>0.35</v>
      </c>
      <c r="D31" s="176">
        <v>0.86599999999999999</v>
      </c>
      <c r="E31" s="113"/>
      <c r="F31" s="176">
        <v>0.86599999999999999</v>
      </c>
      <c r="G31" s="113"/>
      <c r="H31" s="112">
        <v>0.25</v>
      </c>
      <c r="I31" s="113"/>
      <c r="J31" s="113"/>
      <c r="K31" s="113"/>
      <c r="L31" s="183" t="s">
        <v>146</v>
      </c>
    </row>
    <row r="32" spans="2:24" x14ac:dyDescent="0.25">
      <c r="B32" s="114" t="s">
        <v>45</v>
      </c>
      <c r="C32" s="115">
        <v>0.24</v>
      </c>
      <c r="D32" s="177">
        <v>0.73599999999999999</v>
      </c>
      <c r="E32" s="117"/>
      <c r="F32" s="177">
        <v>0.73599999999999999</v>
      </c>
      <c r="G32" s="117"/>
      <c r="H32" s="116">
        <v>0.5</v>
      </c>
      <c r="I32" s="117"/>
      <c r="J32" s="117"/>
      <c r="K32" s="117"/>
    </row>
    <row r="33" spans="2:11" x14ac:dyDescent="0.25">
      <c r="B33" s="118" t="s">
        <v>46</v>
      </c>
      <c r="C33" s="119">
        <v>0.08</v>
      </c>
      <c r="D33" s="178">
        <v>0.754</v>
      </c>
      <c r="E33" s="121"/>
      <c r="F33" s="178">
        <v>0.754</v>
      </c>
      <c r="G33" s="121"/>
      <c r="H33" s="120">
        <v>0.5</v>
      </c>
      <c r="I33" s="121"/>
      <c r="J33" s="121"/>
      <c r="K33" s="121"/>
    </row>
    <row r="34" spans="2:11" x14ac:dyDescent="0.25">
      <c r="B34" s="22"/>
      <c r="C34" s="22"/>
    </row>
    <row r="35" spans="2:11" x14ac:dyDescent="0.25">
      <c r="B35" s="122" t="s">
        <v>64</v>
      </c>
      <c r="C35" s="22"/>
    </row>
    <row r="36" spans="2:11" x14ac:dyDescent="0.25">
      <c r="B36" s="104" t="s">
        <v>48</v>
      </c>
      <c r="C36" s="104"/>
    </row>
    <row r="37" spans="2:11" x14ac:dyDescent="0.25">
      <c r="B37" s="22"/>
      <c r="C37" s="22"/>
    </row>
    <row r="38" spans="2:11" x14ac:dyDescent="0.25">
      <c r="B38" s="22" t="s">
        <v>7</v>
      </c>
      <c r="C38" s="22"/>
    </row>
    <row r="39" spans="2:11" x14ac:dyDescent="0.25">
      <c r="B39" s="22" t="s">
        <v>58</v>
      </c>
      <c r="C39" s="22"/>
    </row>
    <row r="40" spans="2:11" x14ac:dyDescent="0.25">
      <c r="B40" s="22"/>
      <c r="C40" s="22"/>
    </row>
    <row r="41" spans="2:11" x14ac:dyDescent="0.25">
      <c r="B41" s="104" t="s">
        <v>59</v>
      </c>
      <c r="C41" s="104"/>
      <c r="D41" s="105"/>
      <c r="E41" s="105"/>
    </row>
    <row r="42" spans="2:11" x14ac:dyDescent="0.25">
      <c r="B42" s="22"/>
      <c r="C42" s="22"/>
    </row>
    <row r="43" spans="2:11" x14ac:dyDescent="0.25">
      <c r="B43" s="123">
        <v>0.01</v>
      </c>
      <c r="C43" s="22"/>
    </row>
    <row r="44" spans="2:11" x14ac:dyDescent="0.25">
      <c r="B44" s="123">
        <v>0.02</v>
      </c>
      <c r="C44" s="22"/>
    </row>
    <row r="45" spans="2:11" x14ac:dyDescent="0.25">
      <c r="B45" s="123">
        <v>0.03</v>
      </c>
      <c r="C45" s="22"/>
    </row>
    <row r="46" spans="2:11" x14ac:dyDescent="0.25">
      <c r="B46" s="123">
        <v>0.04</v>
      </c>
      <c r="C46" s="22"/>
    </row>
    <row r="47" spans="2:11" x14ac:dyDescent="0.25">
      <c r="B47" s="123">
        <v>0.05</v>
      </c>
      <c r="C47" s="22"/>
    </row>
    <row r="48" spans="2:11" x14ac:dyDescent="0.25">
      <c r="B48" s="22"/>
      <c r="C48" s="22"/>
    </row>
    <row r="49" spans="2:5" x14ac:dyDescent="0.25">
      <c r="B49" s="23" t="s">
        <v>119</v>
      </c>
      <c r="C49" s="22"/>
    </row>
    <row r="50" spans="2:5" x14ac:dyDescent="0.25">
      <c r="B50" s="23"/>
      <c r="C50" s="22"/>
    </row>
    <row r="51" spans="2:5" x14ac:dyDescent="0.25">
      <c r="B51" s="104" t="s">
        <v>118</v>
      </c>
      <c r="C51" s="104"/>
    </row>
    <row r="52" spans="2:5" x14ac:dyDescent="0.25">
      <c r="B52" s="124" t="s">
        <v>60</v>
      </c>
      <c r="C52" s="125">
        <v>10400</v>
      </c>
    </row>
    <row r="53" spans="2:5" x14ac:dyDescent="0.25">
      <c r="B53" s="124" t="s">
        <v>61</v>
      </c>
      <c r="C53" s="126">
        <v>0.1615</v>
      </c>
    </row>
    <row r="54" spans="2:5" x14ac:dyDescent="0.25">
      <c r="B54" s="124" t="s">
        <v>62</v>
      </c>
      <c r="C54" s="126">
        <v>2.5999999999999999E-2</v>
      </c>
    </row>
    <row r="55" spans="2:5" x14ac:dyDescent="0.25">
      <c r="B55" s="124" t="s">
        <v>63</v>
      </c>
      <c r="C55" s="126">
        <v>7.6499999999999999E-2</v>
      </c>
    </row>
    <row r="56" spans="2:5" x14ac:dyDescent="0.25">
      <c r="B56" s="22"/>
      <c r="C56" s="22"/>
    </row>
    <row r="59" spans="2:5" x14ac:dyDescent="0.25">
      <c r="E59" s="3"/>
    </row>
    <row r="60" spans="2:5" x14ac:dyDescent="0.25">
      <c r="E60" s="3"/>
    </row>
  </sheetData>
  <phoneticPr fontId="6" type="noConversion"/>
  <dataValidations count="3">
    <dataValidation type="list" allowBlank="1" showInputMessage="1" showErrorMessage="1" sqref="D7" xr:uid="{BE3D826E-11D4-4AD0-89DF-568722EEBB57}">
      <formula1>$B$37:$B$39</formula1>
    </dataValidation>
    <dataValidation type="list" allowBlank="1" showInputMessage="1" showErrorMessage="1" sqref="D10" xr:uid="{9DA25536-F1D5-4238-83B0-D76397598AD9}">
      <formula1>$B$42:$B$47</formula1>
    </dataValidation>
    <dataValidation type="list" allowBlank="1" showInputMessage="1" showErrorMessage="1" sqref="D4" xr:uid="{15FD9A45-6FA9-4789-94B2-7347ED2D153B}">
      <formula1>$B$29:$B$33</formula1>
    </dataValidation>
  </dataValidations>
  <hyperlinks>
    <hyperlink ref="C6" r:id="rId1" xr:uid="{05075A2B-E995-4462-8DEF-DEC1DE53B3B8}"/>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D2BE6-3DB6-E84F-A831-DBD7BE9E4804}">
  <dimension ref="B1:H48"/>
  <sheetViews>
    <sheetView topLeftCell="A14" zoomScale="174" zoomScaleNormal="174" zoomScalePageLayoutView="112" workbookViewId="0">
      <selection activeCell="D33" sqref="D33:H33"/>
    </sheetView>
  </sheetViews>
  <sheetFormatPr defaultColWidth="10.625" defaultRowHeight="15" x14ac:dyDescent="0.25"/>
  <cols>
    <col min="1" max="1" width="2.5" style="3" customWidth="1"/>
    <col min="2" max="2" width="10.625" style="3"/>
    <col min="3" max="3" width="16.5" style="3" customWidth="1"/>
    <col min="4" max="8" width="11.625" style="3" customWidth="1"/>
    <col min="9" max="16384" width="10.625" style="3"/>
  </cols>
  <sheetData>
    <row r="1" spans="2:8" x14ac:dyDescent="0.25">
      <c r="B1" s="122"/>
      <c r="C1" s="127" t="s">
        <v>0</v>
      </c>
      <c r="D1" s="128" t="str">
        <f>Assumptions!D5</f>
        <v>Insert program name here</v>
      </c>
      <c r="E1" s="129"/>
      <c r="F1" s="129"/>
      <c r="G1" s="129"/>
      <c r="H1" s="129"/>
    </row>
    <row r="2" spans="2:8" x14ac:dyDescent="0.25">
      <c r="D2" s="130" t="s">
        <v>2</v>
      </c>
      <c r="E2" s="130" t="s">
        <v>3</v>
      </c>
      <c r="F2" s="130" t="s">
        <v>5</v>
      </c>
      <c r="G2" s="130" t="s">
        <v>4</v>
      </c>
      <c r="H2" s="130" t="s">
        <v>6</v>
      </c>
    </row>
    <row r="3" spans="2:8" x14ac:dyDescent="0.25">
      <c r="B3" s="24" t="s">
        <v>14</v>
      </c>
      <c r="C3" s="26"/>
      <c r="D3" s="26"/>
      <c r="E3" s="131"/>
      <c r="F3" s="131"/>
      <c r="G3" s="131"/>
      <c r="H3" s="131"/>
    </row>
    <row r="4" spans="2:8" x14ac:dyDescent="0.25">
      <c r="B4" s="132" t="s">
        <v>65</v>
      </c>
      <c r="C4" s="132"/>
      <c r="D4" s="133">
        <f>Assumptions!N14</f>
        <v>0</v>
      </c>
      <c r="E4" s="133">
        <f>Assumptions!O14</f>
        <v>0</v>
      </c>
      <c r="F4" s="133">
        <f>Assumptions!P14</f>
        <v>0</v>
      </c>
      <c r="G4" s="133">
        <f>Assumptions!Q14</f>
        <v>0</v>
      </c>
      <c r="H4" s="133">
        <f>Assumptions!R14</f>
        <v>0</v>
      </c>
    </row>
    <row r="5" spans="2:8" x14ac:dyDescent="0.25">
      <c r="B5" s="134" t="s">
        <v>66</v>
      </c>
      <c r="C5" s="134"/>
      <c r="D5" s="133">
        <f>Assumptions!N22</f>
        <v>0</v>
      </c>
      <c r="E5" s="133">
        <f>Assumptions!O22</f>
        <v>0</v>
      </c>
      <c r="F5" s="133">
        <f>Assumptions!P22</f>
        <v>0</v>
      </c>
      <c r="G5" s="133">
        <f>Assumptions!Q22</f>
        <v>0</v>
      </c>
      <c r="H5" s="133">
        <f>Assumptions!R22</f>
        <v>0</v>
      </c>
    </row>
    <row r="6" spans="2:8" x14ac:dyDescent="0.25">
      <c r="B6" s="134" t="s">
        <v>67</v>
      </c>
      <c r="C6" s="134"/>
      <c r="D6" s="135">
        <f t="shared" ref="D6:H7" si="0">D4*30</f>
        <v>0</v>
      </c>
      <c r="E6" s="135">
        <f t="shared" si="0"/>
        <v>0</v>
      </c>
      <c r="F6" s="135">
        <f t="shared" si="0"/>
        <v>0</v>
      </c>
      <c r="G6" s="135">
        <f t="shared" si="0"/>
        <v>0</v>
      </c>
      <c r="H6" s="135">
        <f t="shared" si="0"/>
        <v>0</v>
      </c>
    </row>
    <row r="7" spans="2:8" x14ac:dyDescent="0.25">
      <c r="B7" s="134" t="s">
        <v>68</v>
      </c>
      <c r="C7" s="134"/>
      <c r="D7" s="135">
        <f t="shared" si="0"/>
        <v>0</v>
      </c>
      <c r="E7" s="135">
        <f t="shared" si="0"/>
        <v>0</v>
      </c>
      <c r="F7" s="135">
        <f t="shared" si="0"/>
        <v>0</v>
      </c>
      <c r="G7" s="135">
        <f t="shared" si="0"/>
        <v>0</v>
      </c>
      <c r="H7" s="135">
        <f t="shared" si="0"/>
        <v>0</v>
      </c>
    </row>
    <row r="8" spans="2:8" x14ac:dyDescent="0.25">
      <c r="B8" s="136" t="s">
        <v>55</v>
      </c>
      <c r="C8" s="136"/>
      <c r="D8" s="137">
        <f>Assumptions!$D$8</f>
        <v>6700</v>
      </c>
      <c r="E8" s="138">
        <f>ROUND(D8+(D8*Assumptions!$D$10),1)</f>
        <v>6834</v>
      </c>
      <c r="F8" s="138">
        <f>ROUND(E8+(E8*Assumptions!$D$10),1)</f>
        <v>6970.7</v>
      </c>
      <c r="G8" s="138">
        <f>ROUND(F8+(F8*Assumptions!$D$10),1)</f>
        <v>7110.1</v>
      </c>
      <c r="H8" s="138">
        <f>ROUND(G8+(G8*Assumptions!$D$10),1)</f>
        <v>7252.3</v>
      </c>
    </row>
    <row r="9" spans="2:8" x14ac:dyDescent="0.25">
      <c r="B9" s="136" t="s">
        <v>54</v>
      </c>
      <c r="C9" s="136"/>
      <c r="D9" s="138">
        <f>Assumptions!$D$9</f>
        <v>17700</v>
      </c>
      <c r="E9" s="138">
        <f>ROUND(D9+(D9*Assumptions!$D$10),1)</f>
        <v>18054</v>
      </c>
      <c r="F9" s="138">
        <f>ROUND(E9+(E9*Assumptions!$D$10),1)</f>
        <v>18415.099999999999</v>
      </c>
      <c r="G9" s="138">
        <f>ROUND(F9+(F9*Assumptions!$D$10),1)</f>
        <v>18783.400000000001</v>
      </c>
      <c r="H9" s="138">
        <f>ROUND(G9+(G9*Assumptions!$D$10),1)</f>
        <v>19159.099999999999</v>
      </c>
    </row>
    <row r="10" spans="2:8" x14ac:dyDescent="0.25">
      <c r="B10" s="136" t="s">
        <v>8</v>
      </c>
      <c r="C10" s="136"/>
      <c r="D10" s="139">
        <f>Assumptions!$D$11</f>
        <v>0.35</v>
      </c>
      <c r="E10" s="139">
        <f>Assumptions!$D$11</f>
        <v>0.35</v>
      </c>
      <c r="F10" s="139">
        <f>Assumptions!$D$11</f>
        <v>0.35</v>
      </c>
      <c r="G10" s="139">
        <f>Assumptions!$D$11</f>
        <v>0.35</v>
      </c>
      <c r="H10" s="139">
        <f>Assumptions!$D$11</f>
        <v>0.35</v>
      </c>
    </row>
    <row r="11" spans="2:8" x14ac:dyDescent="0.25">
      <c r="B11" s="136" t="s">
        <v>9</v>
      </c>
      <c r="C11" s="136"/>
      <c r="D11" s="140">
        <f>IF(Assumptions!$D$7="Tuition rate - plateau",((D4*D8)+(D5*D9)),IF(Assumptions!$D$7="Tuition rate per credit hour",((D6*D8)+(D7*D9)),0))</f>
        <v>0</v>
      </c>
      <c r="E11" s="140">
        <f>IF(Assumptions!$D$7="Tuition rate - plateau",((E4*E8)+(E5*E9)),IF(Assumptions!$D$7="Tuition rate per credit hour",((E6*E8)+(E7*E9)),0))</f>
        <v>0</v>
      </c>
      <c r="F11" s="140">
        <f>IF(Assumptions!$D$7="Tuition rate - plateau",((F4*F8)+(F5*F9)),IF(Assumptions!$D$7="Tuition rate per credit hour",((F6*F8)+(F7*F9)),0))</f>
        <v>0</v>
      </c>
      <c r="G11" s="140">
        <f>IF(Assumptions!$D$7="Tuition rate - plateau",((G4*G8)+(G5*G9)),IF(Assumptions!$D$7="Tuition rate per credit hour",((G6*G8)+(G7*G9)),0))</f>
        <v>0</v>
      </c>
      <c r="H11" s="140">
        <f>IF(Assumptions!$D$7="Tuition rate - plateau",((H4*H8)+(H5*H9)),IF(Assumptions!$D$7="Tuition rate per credit hour",((H6*H8)+(H7*H9)),0))</f>
        <v>0</v>
      </c>
    </row>
    <row r="12" spans="2:8" x14ac:dyDescent="0.25">
      <c r="B12" s="134" t="s">
        <v>10</v>
      </c>
      <c r="C12" s="134"/>
      <c r="D12" s="140">
        <f>D11+(D11*-D10)</f>
        <v>0</v>
      </c>
      <c r="E12" s="140">
        <f t="shared" ref="E12:H12" si="1">E11+(E11*-E10)</f>
        <v>0</v>
      </c>
      <c r="F12" s="140">
        <f t="shared" si="1"/>
        <v>0</v>
      </c>
      <c r="G12" s="140">
        <f t="shared" si="1"/>
        <v>0</v>
      </c>
      <c r="H12" s="140">
        <f t="shared" si="1"/>
        <v>0</v>
      </c>
    </row>
    <row r="13" spans="2:8" x14ac:dyDescent="0.25">
      <c r="B13" s="134" t="s">
        <v>11</v>
      </c>
      <c r="C13" s="134"/>
      <c r="D13" s="141">
        <v>0</v>
      </c>
      <c r="E13" s="141">
        <v>0</v>
      </c>
      <c r="F13" s="141">
        <v>0</v>
      </c>
      <c r="G13" s="141">
        <v>0</v>
      </c>
      <c r="H13" s="141">
        <v>0</v>
      </c>
    </row>
    <row r="14" spans="2:8" x14ac:dyDescent="0.25">
      <c r="B14" s="142" t="s">
        <v>12</v>
      </c>
      <c r="C14" s="142"/>
      <c r="D14" s="141">
        <v>0</v>
      </c>
      <c r="E14" s="141">
        <v>0</v>
      </c>
      <c r="F14" s="141">
        <v>0</v>
      </c>
      <c r="G14" s="141">
        <v>0</v>
      </c>
      <c r="H14" s="141">
        <v>0</v>
      </c>
    </row>
    <row r="15" spans="2:8" x14ac:dyDescent="0.25">
      <c r="B15" s="24" t="s">
        <v>13</v>
      </c>
      <c r="C15" s="26"/>
      <c r="D15" s="143">
        <f>D12+D13+D14</f>
        <v>0</v>
      </c>
      <c r="E15" s="144">
        <f t="shared" ref="E15:H15" si="2">E12+E13+E14</f>
        <v>0</v>
      </c>
      <c r="F15" s="144">
        <f t="shared" si="2"/>
        <v>0</v>
      </c>
      <c r="G15" s="144">
        <f t="shared" si="2"/>
        <v>0</v>
      </c>
      <c r="H15" s="144">
        <f t="shared" si="2"/>
        <v>0</v>
      </c>
    </row>
    <row r="16" spans="2:8" x14ac:dyDescent="0.25">
      <c r="D16" s="145"/>
      <c r="E16" s="145"/>
      <c r="F16" s="145"/>
      <c r="G16" s="145"/>
      <c r="H16" s="145"/>
    </row>
    <row r="17" spans="2:8" x14ac:dyDescent="0.25">
      <c r="B17" s="24" t="s">
        <v>35</v>
      </c>
      <c r="C17" s="26"/>
      <c r="D17" s="146"/>
      <c r="E17" s="147"/>
      <c r="F17" s="147"/>
      <c r="G17" s="147"/>
      <c r="H17" s="147"/>
    </row>
    <row r="18" spans="2:8" x14ac:dyDescent="0.25">
      <c r="B18" s="148" t="s">
        <v>25</v>
      </c>
      <c r="C18" s="148"/>
      <c r="D18" s="149"/>
      <c r="E18" s="149"/>
      <c r="F18" s="149"/>
      <c r="G18" s="149"/>
      <c r="H18" s="149"/>
    </row>
    <row r="19" spans="2:8" x14ac:dyDescent="0.25">
      <c r="B19" s="134" t="s">
        <v>15</v>
      </c>
      <c r="C19" s="134"/>
      <c r="D19" s="141">
        <v>0</v>
      </c>
      <c r="E19" s="141">
        <v>0</v>
      </c>
      <c r="F19" s="141">
        <v>0</v>
      </c>
      <c r="G19" s="141">
        <v>0</v>
      </c>
      <c r="H19" s="141">
        <v>0</v>
      </c>
    </row>
    <row r="20" spans="2:8" x14ac:dyDescent="0.25">
      <c r="B20" s="134" t="s">
        <v>17</v>
      </c>
      <c r="C20" s="134"/>
      <c r="D20" s="141">
        <v>0</v>
      </c>
      <c r="E20" s="141">
        <v>0</v>
      </c>
      <c r="F20" s="141">
        <v>0</v>
      </c>
      <c r="G20" s="141">
        <v>0</v>
      </c>
      <c r="H20" s="141">
        <v>0</v>
      </c>
    </row>
    <row r="21" spans="2:8" x14ac:dyDescent="0.25">
      <c r="B21" s="150" t="s">
        <v>16</v>
      </c>
      <c r="C21" s="150"/>
      <c r="D21" s="141">
        <v>0</v>
      </c>
      <c r="E21" s="141">
        <v>0</v>
      </c>
      <c r="F21" s="141">
        <v>0</v>
      </c>
      <c r="G21" s="141">
        <v>0</v>
      </c>
      <c r="H21" s="141">
        <v>0</v>
      </c>
    </row>
    <row r="22" spans="2:8" x14ac:dyDescent="0.25">
      <c r="B22" s="47" t="s">
        <v>18</v>
      </c>
      <c r="C22" s="48"/>
      <c r="D22" s="151">
        <v>0</v>
      </c>
      <c r="E22" s="141">
        <v>0</v>
      </c>
      <c r="F22" s="141">
        <v>0</v>
      </c>
      <c r="G22" s="141">
        <v>0</v>
      </c>
      <c r="H22" s="141">
        <v>0</v>
      </c>
    </row>
    <row r="23" spans="2:8" x14ac:dyDescent="0.25">
      <c r="B23" s="152" t="s">
        <v>19</v>
      </c>
      <c r="C23" s="152"/>
      <c r="D23" s="153">
        <v>0</v>
      </c>
      <c r="E23" s="153">
        <v>0</v>
      </c>
      <c r="F23" s="153">
        <v>0</v>
      </c>
      <c r="G23" s="153">
        <v>0</v>
      </c>
      <c r="H23" s="153">
        <v>0</v>
      </c>
    </row>
    <row r="24" spans="2:8" x14ac:dyDescent="0.25">
      <c r="B24" s="154" t="s">
        <v>20</v>
      </c>
      <c r="C24" s="154"/>
      <c r="D24" s="155">
        <f>SUM(D19:D23)</f>
        <v>0</v>
      </c>
      <c r="E24" s="155">
        <f>SUM(E19:E23)</f>
        <v>0</v>
      </c>
      <c r="F24" s="155">
        <f>SUM(F19:F23)</f>
        <v>0</v>
      </c>
      <c r="G24" s="155">
        <f>SUM(G19:G23)</f>
        <v>0</v>
      </c>
      <c r="H24" s="155">
        <f>SUM(H19:H23)</f>
        <v>0</v>
      </c>
    </row>
    <row r="25" spans="2:8" x14ac:dyDescent="0.25">
      <c r="B25" s="156"/>
      <c r="C25" s="156"/>
      <c r="D25" s="157"/>
      <c r="E25" s="157"/>
      <c r="F25" s="157"/>
      <c r="G25" s="157"/>
      <c r="H25" s="157"/>
    </row>
    <row r="26" spans="2:8" x14ac:dyDescent="0.25">
      <c r="B26" s="158" t="s">
        <v>21</v>
      </c>
      <c r="C26" s="158"/>
      <c r="D26" s="149"/>
      <c r="E26" s="149"/>
      <c r="F26" s="149"/>
      <c r="G26" s="149"/>
      <c r="H26" s="149"/>
    </row>
    <row r="27" spans="2:8" x14ac:dyDescent="0.25">
      <c r="B27" s="159" t="s">
        <v>22</v>
      </c>
      <c r="C27" s="159"/>
      <c r="D27" s="160"/>
      <c r="E27" s="160"/>
      <c r="F27" s="160"/>
      <c r="G27" s="160"/>
      <c r="H27" s="160"/>
    </row>
    <row r="28" spans="2:8" x14ac:dyDescent="0.25">
      <c r="B28" s="161" t="s">
        <v>82</v>
      </c>
      <c r="C28" s="161"/>
      <c r="D28" s="184"/>
      <c r="E28" s="184"/>
      <c r="F28" s="184"/>
      <c r="G28" s="184"/>
      <c r="H28" s="184"/>
    </row>
    <row r="29" spans="2:8" x14ac:dyDescent="0.25">
      <c r="B29" s="163" t="s">
        <v>125</v>
      </c>
      <c r="C29" s="163"/>
      <c r="D29" s="162"/>
      <c r="E29" s="162"/>
      <c r="F29" s="162"/>
      <c r="G29" s="162"/>
      <c r="H29" s="162"/>
    </row>
    <row r="30" spans="2:8" x14ac:dyDescent="0.25">
      <c r="B30" s="164" t="s">
        <v>126</v>
      </c>
      <c r="C30" s="165"/>
      <c r="D30" s="166"/>
      <c r="E30" s="162"/>
      <c r="F30" s="162"/>
      <c r="G30" s="162"/>
      <c r="H30" s="162"/>
    </row>
    <row r="31" spans="2:8" x14ac:dyDescent="0.25">
      <c r="B31" s="164" t="s">
        <v>127</v>
      </c>
      <c r="C31" s="165"/>
      <c r="D31" s="166"/>
      <c r="E31" s="162"/>
      <c r="F31" s="162"/>
      <c r="G31" s="162"/>
      <c r="H31" s="162"/>
    </row>
    <row r="32" spans="2:8" x14ac:dyDescent="0.25">
      <c r="B32" s="164" t="s">
        <v>23</v>
      </c>
      <c r="C32" s="165"/>
      <c r="D32" s="167">
        <f>(SUM(D29:D31)*(SUM(Assumptions!$D$20:$D$22))+D28*Assumptions!$D$19)</f>
        <v>0</v>
      </c>
      <c r="E32" s="168">
        <f>(SUM(E29:E31)*(SUM(Assumptions!$D$20:$D$22))+E28*Assumptions!$D$19)</f>
        <v>0</v>
      </c>
      <c r="F32" s="168">
        <f>(SUM(F29:F31)*(SUM(Assumptions!$D$20:$D$22))+F28*Assumptions!$D$19)</f>
        <v>0</v>
      </c>
      <c r="G32" s="168">
        <f>(SUM(G29:G31)*(SUM(Assumptions!$D$20:$D$22))+G28*Assumptions!$D$19)</f>
        <v>0</v>
      </c>
      <c r="H32" s="168">
        <f>(SUM(H29:H31)*(SUM(Assumptions!$D$20:$D$22))+H28*Assumptions!$D$19)</f>
        <v>0</v>
      </c>
    </row>
    <row r="33" spans="2:8" x14ac:dyDescent="0.25">
      <c r="B33" s="164" t="s">
        <v>128</v>
      </c>
      <c r="C33" s="165"/>
      <c r="D33" s="166"/>
      <c r="E33" s="162"/>
      <c r="F33" s="162"/>
      <c r="G33" s="162"/>
      <c r="H33" s="162"/>
    </row>
    <row r="34" spans="2:8" x14ac:dyDescent="0.25">
      <c r="B34" s="169" t="s">
        <v>24</v>
      </c>
      <c r="C34" s="169"/>
      <c r="D34" s="170">
        <f>SUM(D29:D31,D32:D33)</f>
        <v>0</v>
      </c>
      <c r="E34" s="170">
        <f>SUM(E29:E31,E32:E33)</f>
        <v>0</v>
      </c>
      <c r="F34" s="170">
        <f>SUM(F29:F31,F32:F33)</f>
        <v>0</v>
      </c>
      <c r="G34" s="170">
        <f>SUM(G29:G31,G32:G33)</f>
        <v>0</v>
      </c>
      <c r="H34" s="170">
        <f>SUM(H29:H31,H32:H33)</f>
        <v>0</v>
      </c>
    </row>
    <row r="35" spans="2:8" x14ac:dyDescent="0.25">
      <c r="B35" s="159" t="s">
        <v>26</v>
      </c>
      <c r="C35" s="159"/>
      <c r="D35" s="160"/>
      <c r="E35" s="160"/>
      <c r="F35" s="160"/>
      <c r="G35" s="160"/>
      <c r="H35" s="160"/>
    </row>
    <row r="36" spans="2:8" x14ac:dyDescent="0.25">
      <c r="B36" s="161" t="s">
        <v>28</v>
      </c>
      <c r="C36" s="161"/>
      <c r="D36" s="141">
        <v>0</v>
      </c>
      <c r="E36" s="141">
        <v>0</v>
      </c>
      <c r="F36" s="141">
        <v>0</v>
      </c>
      <c r="G36" s="141">
        <v>0</v>
      </c>
      <c r="H36" s="141">
        <v>0</v>
      </c>
    </row>
    <row r="37" spans="2:8" x14ac:dyDescent="0.25">
      <c r="B37" s="161" t="s">
        <v>27</v>
      </c>
      <c r="C37" s="161"/>
      <c r="D37" s="141">
        <v>0</v>
      </c>
      <c r="E37" s="141">
        <v>0</v>
      </c>
      <c r="F37" s="141">
        <v>0</v>
      </c>
      <c r="G37" s="141">
        <v>0</v>
      </c>
      <c r="H37" s="141">
        <v>0</v>
      </c>
    </row>
    <row r="38" spans="2:8" x14ac:dyDescent="0.25">
      <c r="B38" s="161" t="s">
        <v>29</v>
      </c>
      <c r="C38" s="161"/>
      <c r="D38" s="141">
        <v>0</v>
      </c>
      <c r="E38" s="141">
        <v>0</v>
      </c>
      <c r="F38" s="141">
        <v>0</v>
      </c>
      <c r="G38" s="141">
        <v>0</v>
      </c>
      <c r="H38" s="141">
        <v>0</v>
      </c>
    </row>
    <row r="39" spans="2:8" x14ac:dyDescent="0.25">
      <c r="B39" s="161" t="s">
        <v>30</v>
      </c>
      <c r="C39" s="161"/>
      <c r="D39" s="141">
        <v>0</v>
      </c>
      <c r="E39" s="141">
        <v>0</v>
      </c>
      <c r="F39" s="141">
        <v>0</v>
      </c>
      <c r="G39" s="141">
        <v>0</v>
      </c>
      <c r="H39" s="141">
        <v>0</v>
      </c>
    </row>
    <row r="40" spans="2:8" x14ac:dyDescent="0.25">
      <c r="B40" s="163" t="s">
        <v>31</v>
      </c>
      <c r="C40" s="163"/>
      <c r="D40" s="141">
        <v>0</v>
      </c>
      <c r="E40" s="141">
        <v>0</v>
      </c>
      <c r="F40" s="141">
        <v>0</v>
      </c>
      <c r="G40" s="141">
        <v>0</v>
      </c>
      <c r="H40" s="141">
        <v>0</v>
      </c>
    </row>
    <row r="41" spans="2:8" x14ac:dyDescent="0.25">
      <c r="B41" s="164" t="s">
        <v>32</v>
      </c>
      <c r="C41" s="165"/>
      <c r="D41" s="151">
        <v>0</v>
      </c>
      <c r="E41" s="141">
        <v>0</v>
      </c>
      <c r="F41" s="141">
        <v>0</v>
      </c>
      <c r="G41" s="141">
        <v>0</v>
      </c>
      <c r="H41" s="141">
        <v>0</v>
      </c>
    </row>
    <row r="42" spans="2:8" x14ac:dyDescent="0.25">
      <c r="B42" s="134" t="s">
        <v>33</v>
      </c>
      <c r="C42" s="134"/>
      <c r="D42" s="141">
        <v>0</v>
      </c>
      <c r="E42" s="141">
        <v>0</v>
      </c>
      <c r="F42" s="141">
        <v>0</v>
      </c>
      <c r="G42" s="141">
        <v>0</v>
      </c>
      <c r="H42" s="141">
        <v>0</v>
      </c>
    </row>
    <row r="43" spans="2:8" x14ac:dyDescent="0.25">
      <c r="B43" s="171" t="s">
        <v>37</v>
      </c>
      <c r="C43" s="171"/>
      <c r="D43" s="140">
        <f>Assumptions!$D$17*Standard!D15</f>
        <v>0</v>
      </c>
      <c r="E43" s="140">
        <f>Assumptions!$D$17*Standard!E15</f>
        <v>0</v>
      </c>
      <c r="F43" s="140">
        <f>Assumptions!$D$17*Standard!F15</f>
        <v>0</v>
      </c>
      <c r="G43" s="140">
        <f>Assumptions!$D$17*Standard!G15</f>
        <v>0</v>
      </c>
      <c r="H43" s="140">
        <f>Assumptions!$D$17*Standard!H15</f>
        <v>0</v>
      </c>
    </row>
    <row r="44" spans="2:8" x14ac:dyDescent="0.25">
      <c r="B44" s="172" t="s">
        <v>36</v>
      </c>
      <c r="C44" s="172"/>
      <c r="D44" s="173">
        <f>SUM(D36:D43)</f>
        <v>0</v>
      </c>
      <c r="E44" s="173">
        <f>SUM(E36:E43)</f>
        <v>0</v>
      </c>
      <c r="F44" s="173">
        <f>SUM(F36:F43)</f>
        <v>0</v>
      </c>
      <c r="G44" s="173">
        <f>SUM(G36:G43)</f>
        <v>0</v>
      </c>
      <c r="H44" s="173">
        <f>SUM(H36:H43)</f>
        <v>0</v>
      </c>
    </row>
    <row r="45" spans="2:8" x14ac:dyDescent="0.25">
      <c r="B45" s="154" t="s">
        <v>40</v>
      </c>
      <c r="C45" s="154"/>
      <c r="D45" s="155">
        <f>SUM(D44+D34)</f>
        <v>0</v>
      </c>
      <c r="E45" s="155">
        <f>SUM(E44+E34)</f>
        <v>0</v>
      </c>
      <c r="F45" s="155">
        <f>SUM(F44+F34)</f>
        <v>0</v>
      </c>
      <c r="G45" s="155">
        <f>SUM(G44+G34)</f>
        <v>0</v>
      </c>
      <c r="H45" s="155">
        <f>SUM(H44+H34)</f>
        <v>0</v>
      </c>
    </row>
    <row r="46" spans="2:8" x14ac:dyDescent="0.25">
      <c r="B46" s="131" t="s">
        <v>34</v>
      </c>
      <c r="C46" s="131"/>
      <c r="D46" s="174">
        <f>SUM(D45+D24)</f>
        <v>0</v>
      </c>
      <c r="E46" s="174">
        <f>SUM(E45+E24)</f>
        <v>0</v>
      </c>
      <c r="F46" s="174">
        <f>SUM(F45+F24)</f>
        <v>0</v>
      </c>
      <c r="G46" s="174">
        <f>SUM(G45+G24)</f>
        <v>0</v>
      </c>
      <c r="H46" s="174">
        <f>SUM(H45+H24)</f>
        <v>0</v>
      </c>
    </row>
    <row r="47" spans="2:8" x14ac:dyDescent="0.25">
      <c r="B47" s="24" t="s">
        <v>38</v>
      </c>
      <c r="C47" s="26"/>
      <c r="D47" s="146">
        <f>D15-D46</f>
        <v>0</v>
      </c>
      <c r="E47" s="147">
        <f>E15-E46</f>
        <v>0</v>
      </c>
      <c r="F47" s="147">
        <f>F15-F46</f>
        <v>0</v>
      </c>
      <c r="G47" s="147">
        <f>G15-G46</f>
        <v>0</v>
      </c>
      <c r="H47" s="147">
        <f>H15-H46</f>
        <v>0</v>
      </c>
    </row>
    <row r="48" spans="2:8" x14ac:dyDescent="0.25">
      <c r="B48" s="131" t="s">
        <v>39</v>
      </c>
      <c r="C48" s="131"/>
      <c r="D48" s="147">
        <f>D47</f>
        <v>0</v>
      </c>
      <c r="E48" s="147">
        <f>D48+E47</f>
        <v>0</v>
      </c>
      <c r="F48" s="147">
        <f>E48+F47</f>
        <v>0</v>
      </c>
      <c r="G48" s="147">
        <f>F48+G47</f>
        <v>0</v>
      </c>
      <c r="H48" s="147">
        <f>G48+H47</f>
        <v>0</v>
      </c>
    </row>
  </sheetData>
  <pageMargins left="0.5" right="0.5" top="0.75" bottom="0.75" header="0.3" footer="0.3"/>
  <pageSetup orientation="portrait" r:id="rId1"/>
  <headerFooter>
    <oddHeader>&amp;C&amp;"Calibri,Regular"&amp;K000000Financial Projections for Proposed New Degree Program, Years 1-5</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84706-81E2-4CB9-9CA6-8536861160CB}">
  <dimension ref="B1:H48"/>
  <sheetViews>
    <sheetView view="pageBreakPreview" zoomScale="60" zoomScaleNormal="100" zoomScalePageLayoutView="106" workbookViewId="0">
      <selection activeCell="J29" sqref="J29"/>
    </sheetView>
  </sheetViews>
  <sheetFormatPr defaultColWidth="10.625" defaultRowHeight="15" x14ac:dyDescent="0.25"/>
  <cols>
    <col min="1" max="1" width="2.5" style="3" customWidth="1"/>
    <col min="2" max="2" width="10.625" style="3"/>
    <col min="3" max="3" width="16.5" style="3" customWidth="1"/>
    <col min="4" max="8" width="11.625" style="3" customWidth="1"/>
    <col min="9" max="16384" width="10.625" style="3"/>
  </cols>
  <sheetData>
    <row r="1" spans="2:8" x14ac:dyDescent="0.25">
      <c r="B1" s="122"/>
      <c r="C1" s="127" t="s">
        <v>0</v>
      </c>
      <c r="D1" s="128" t="str">
        <f>Assumptions!D5</f>
        <v>Insert program name here</v>
      </c>
      <c r="E1" s="129"/>
      <c r="F1" s="129"/>
      <c r="G1" s="129"/>
      <c r="H1" s="129"/>
    </row>
    <row r="2" spans="2:8" x14ac:dyDescent="0.25">
      <c r="D2" s="130" t="s">
        <v>2</v>
      </c>
      <c r="E2" s="130" t="s">
        <v>3</v>
      </c>
      <c r="F2" s="130" t="s">
        <v>5</v>
      </c>
      <c r="G2" s="130" t="s">
        <v>4</v>
      </c>
      <c r="H2" s="130" t="s">
        <v>6</v>
      </c>
    </row>
    <row r="3" spans="2:8" x14ac:dyDescent="0.25">
      <c r="B3" s="24" t="s">
        <v>14</v>
      </c>
      <c r="C3" s="26"/>
      <c r="D3" s="26"/>
      <c r="E3" s="131"/>
      <c r="F3" s="131"/>
      <c r="G3" s="131"/>
      <c r="H3" s="131"/>
    </row>
    <row r="4" spans="2:8" x14ac:dyDescent="0.25">
      <c r="B4" s="132" t="s">
        <v>65</v>
      </c>
      <c r="C4" s="132"/>
      <c r="D4" s="133">
        <f>Standard!D4/2</f>
        <v>0</v>
      </c>
      <c r="E4" s="133">
        <f>Standard!E4/2</f>
        <v>0</v>
      </c>
      <c r="F4" s="133">
        <f>Standard!F4/2</f>
        <v>0</v>
      </c>
      <c r="G4" s="133">
        <f>Standard!G4/2</f>
        <v>0</v>
      </c>
      <c r="H4" s="133">
        <f>Standard!H4/2</f>
        <v>0</v>
      </c>
    </row>
    <row r="5" spans="2:8" x14ac:dyDescent="0.25">
      <c r="B5" s="134" t="s">
        <v>66</v>
      </c>
      <c r="C5" s="134"/>
      <c r="D5" s="133">
        <f>Standard!D5/2</f>
        <v>0</v>
      </c>
      <c r="E5" s="133">
        <f>Standard!E5/2</f>
        <v>0</v>
      </c>
      <c r="F5" s="133">
        <f>Standard!F5/2</f>
        <v>0</v>
      </c>
      <c r="G5" s="133">
        <f>Standard!G5/2</f>
        <v>0</v>
      </c>
      <c r="H5" s="133">
        <f>Standard!H5/2</f>
        <v>0</v>
      </c>
    </row>
    <row r="6" spans="2:8" x14ac:dyDescent="0.25">
      <c r="B6" s="134" t="s">
        <v>67</v>
      </c>
      <c r="C6" s="134"/>
      <c r="D6" s="133">
        <f>Standard!D6/2</f>
        <v>0</v>
      </c>
      <c r="E6" s="133">
        <f>Standard!E6/2</f>
        <v>0</v>
      </c>
      <c r="F6" s="133">
        <f>Standard!F6/2</f>
        <v>0</v>
      </c>
      <c r="G6" s="133">
        <f>Standard!G6/2</f>
        <v>0</v>
      </c>
      <c r="H6" s="133">
        <f>Standard!H6/2</f>
        <v>0</v>
      </c>
    </row>
    <row r="7" spans="2:8" x14ac:dyDescent="0.25">
      <c r="B7" s="134" t="s">
        <v>68</v>
      </c>
      <c r="C7" s="134"/>
      <c r="D7" s="133">
        <f>Standard!D7/2</f>
        <v>0</v>
      </c>
      <c r="E7" s="133">
        <f>Standard!E7/2</f>
        <v>0</v>
      </c>
      <c r="F7" s="133">
        <f>Standard!F7/2</f>
        <v>0</v>
      </c>
      <c r="G7" s="133">
        <f>Standard!G7/2</f>
        <v>0</v>
      </c>
      <c r="H7" s="133">
        <f>Standard!H7/2</f>
        <v>0</v>
      </c>
    </row>
    <row r="8" spans="2:8" x14ac:dyDescent="0.25">
      <c r="B8" s="136" t="s">
        <v>55</v>
      </c>
      <c r="C8" s="136"/>
      <c r="D8" s="138">
        <f>Standard!D8</f>
        <v>6700</v>
      </c>
      <c r="E8" s="138">
        <f>Standard!E8</f>
        <v>6834</v>
      </c>
      <c r="F8" s="138">
        <f>Standard!F8</f>
        <v>6970.7</v>
      </c>
      <c r="G8" s="138">
        <f>Standard!G8</f>
        <v>7110.1</v>
      </c>
      <c r="H8" s="138">
        <f>Standard!H8</f>
        <v>7252.3</v>
      </c>
    </row>
    <row r="9" spans="2:8" x14ac:dyDescent="0.25">
      <c r="B9" s="136" t="s">
        <v>54</v>
      </c>
      <c r="C9" s="136"/>
      <c r="D9" s="138">
        <f>Standard!D9</f>
        <v>17700</v>
      </c>
      <c r="E9" s="138">
        <f>Standard!E9</f>
        <v>18054</v>
      </c>
      <c r="F9" s="138">
        <f>Standard!F9</f>
        <v>18415.099999999999</v>
      </c>
      <c r="G9" s="138">
        <f>Standard!G9</f>
        <v>18783.400000000001</v>
      </c>
      <c r="H9" s="138">
        <f>Standard!H9</f>
        <v>19159.099999999999</v>
      </c>
    </row>
    <row r="10" spans="2:8" x14ac:dyDescent="0.25">
      <c r="B10" s="136" t="s">
        <v>8</v>
      </c>
      <c r="C10" s="136"/>
      <c r="D10" s="139">
        <f>Standard!D10</f>
        <v>0.35</v>
      </c>
      <c r="E10" s="139">
        <f>Standard!E10</f>
        <v>0.35</v>
      </c>
      <c r="F10" s="139">
        <f>Standard!F10</f>
        <v>0.35</v>
      </c>
      <c r="G10" s="139">
        <f>Standard!G10</f>
        <v>0.35</v>
      </c>
      <c r="H10" s="139">
        <f>Standard!H10</f>
        <v>0.35</v>
      </c>
    </row>
    <row r="11" spans="2:8" x14ac:dyDescent="0.25">
      <c r="B11" s="136" t="s">
        <v>9</v>
      </c>
      <c r="C11" s="136"/>
      <c r="D11" s="140">
        <f>IF(Assumptions!$D$7="Tuition rate - plateau",((D4*D8)+(D5*D9)),IF(Assumptions!$D$7="Tuition rate per credit hour",((D6*D8)+(D7*D9)),0))</f>
        <v>0</v>
      </c>
      <c r="E11" s="140">
        <f>IF(Assumptions!$D$7="Tuition rate - plateau",((E4*E8)+(E5*E9)),IF(Assumptions!$D$7="Tuition rate per credit hour",((E6*E8)+(E7*E9)),0))</f>
        <v>0</v>
      </c>
      <c r="F11" s="140">
        <f>IF(Assumptions!$D$7="Tuition rate - plateau",((F4*F8)+(F5*F9)),IF(Assumptions!$D$7="Tuition rate per credit hour",((F6*F8)+(F7*F9)),0))</f>
        <v>0</v>
      </c>
      <c r="G11" s="140">
        <f>IF(Assumptions!$D$7="Tuition rate - plateau",((G4*G8)+(G5*G9)),IF(Assumptions!$D$7="Tuition rate per credit hour",((G6*G8)+(G7*G9)),0))</f>
        <v>0</v>
      </c>
      <c r="H11" s="140">
        <f>IF(Assumptions!$D$7="Tuition rate - plateau",((H4*H8)+(H5*H9)),IF(Assumptions!$D$7="Tuition rate per credit hour",((H6*H8)+(H7*H9)),0))</f>
        <v>0</v>
      </c>
    </row>
    <row r="12" spans="2:8" x14ac:dyDescent="0.25">
      <c r="B12" s="134" t="s">
        <v>10</v>
      </c>
      <c r="C12" s="134"/>
      <c r="D12" s="140">
        <f>D11+(D11*-D10)</f>
        <v>0</v>
      </c>
      <c r="E12" s="140">
        <f t="shared" ref="E12:H12" si="0">E11+(E11*-E10)</f>
        <v>0</v>
      </c>
      <c r="F12" s="140">
        <f t="shared" si="0"/>
        <v>0</v>
      </c>
      <c r="G12" s="140">
        <f t="shared" si="0"/>
        <v>0</v>
      </c>
      <c r="H12" s="140">
        <f t="shared" si="0"/>
        <v>0</v>
      </c>
    </row>
    <row r="13" spans="2:8" x14ac:dyDescent="0.25">
      <c r="B13" s="134" t="s">
        <v>11</v>
      </c>
      <c r="C13" s="134"/>
      <c r="D13" s="140">
        <f>Standard!D13</f>
        <v>0</v>
      </c>
      <c r="E13" s="140">
        <f>Standard!E13</f>
        <v>0</v>
      </c>
      <c r="F13" s="140">
        <f>Standard!F13</f>
        <v>0</v>
      </c>
      <c r="G13" s="140">
        <f>Standard!G13</f>
        <v>0</v>
      </c>
      <c r="H13" s="140">
        <f>Standard!H13</f>
        <v>0</v>
      </c>
    </row>
    <row r="14" spans="2:8" x14ac:dyDescent="0.25">
      <c r="B14" s="142" t="s">
        <v>12</v>
      </c>
      <c r="C14" s="142"/>
      <c r="D14" s="140">
        <f>Standard!D14</f>
        <v>0</v>
      </c>
      <c r="E14" s="140">
        <f>Standard!E14</f>
        <v>0</v>
      </c>
      <c r="F14" s="140">
        <f>Standard!F14</f>
        <v>0</v>
      </c>
      <c r="G14" s="140">
        <f>Standard!G14</f>
        <v>0</v>
      </c>
      <c r="H14" s="140">
        <f>Standard!H14</f>
        <v>0</v>
      </c>
    </row>
    <row r="15" spans="2:8" x14ac:dyDescent="0.25">
      <c r="B15" s="24" t="s">
        <v>13</v>
      </c>
      <c r="C15" s="26"/>
      <c r="D15" s="143">
        <f>D12+D13+D14</f>
        <v>0</v>
      </c>
      <c r="E15" s="144">
        <f t="shared" ref="E15:H15" si="1">E12+E13+E14</f>
        <v>0</v>
      </c>
      <c r="F15" s="144">
        <f t="shared" si="1"/>
        <v>0</v>
      </c>
      <c r="G15" s="144">
        <f t="shared" si="1"/>
        <v>0</v>
      </c>
      <c r="H15" s="144">
        <f t="shared" si="1"/>
        <v>0</v>
      </c>
    </row>
    <row r="16" spans="2:8" x14ac:dyDescent="0.25">
      <c r="D16" s="145"/>
      <c r="E16" s="145"/>
      <c r="F16" s="145"/>
      <c r="G16" s="145"/>
      <c r="H16" s="145"/>
    </row>
    <row r="17" spans="2:8" x14ac:dyDescent="0.25">
      <c r="B17" s="24" t="s">
        <v>35</v>
      </c>
      <c r="C17" s="26"/>
      <c r="D17" s="146"/>
      <c r="E17" s="147"/>
      <c r="F17" s="147"/>
      <c r="G17" s="147"/>
      <c r="H17" s="147"/>
    </row>
    <row r="18" spans="2:8" x14ac:dyDescent="0.25">
      <c r="B18" s="148" t="s">
        <v>25</v>
      </c>
      <c r="C18" s="148"/>
      <c r="D18" s="149"/>
      <c r="E18" s="149"/>
      <c r="F18" s="149"/>
      <c r="G18" s="149"/>
      <c r="H18" s="149"/>
    </row>
    <row r="19" spans="2:8" x14ac:dyDescent="0.25">
      <c r="B19" s="134" t="s">
        <v>15</v>
      </c>
      <c r="C19" s="134"/>
      <c r="D19" s="140">
        <f>Standard!D19</f>
        <v>0</v>
      </c>
      <c r="E19" s="140">
        <f>Standard!E19</f>
        <v>0</v>
      </c>
      <c r="F19" s="140">
        <f>Standard!F19</f>
        <v>0</v>
      </c>
      <c r="G19" s="140">
        <f>Standard!G19</f>
        <v>0</v>
      </c>
      <c r="H19" s="140">
        <f>Standard!H19</f>
        <v>0</v>
      </c>
    </row>
    <row r="20" spans="2:8" x14ac:dyDescent="0.25">
      <c r="B20" s="134" t="s">
        <v>17</v>
      </c>
      <c r="C20" s="134"/>
      <c r="D20" s="140">
        <f>Standard!D20</f>
        <v>0</v>
      </c>
      <c r="E20" s="140">
        <f>Standard!E20</f>
        <v>0</v>
      </c>
      <c r="F20" s="140">
        <f>Standard!F20</f>
        <v>0</v>
      </c>
      <c r="G20" s="140">
        <f>Standard!G20</f>
        <v>0</v>
      </c>
      <c r="H20" s="140">
        <f>Standard!H20</f>
        <v>0</v>
      </c>
    </row>
    <row r="21" spans="2:8" x14ac:dyDescent="0.25">
      <c r="B21" s="150" t="s">
        <v>16</v>
      </c>
      <c r="C21" s="150"/>
      <c r="D21" s="140">
        <f>Standard!D21</f>
        <v>0</v>
      </c>
      <c r="E21" s="140">
        <f>Standard!E21</f>
        <v>0</v>
      </c>
      <c r="F21" s="140">
        <f>Standard!F21</f>
        <v>0</v>
      </c>
      <c r="G21" s="140">
        <f>Standard!G21</f>
        <v>0</v>
      </c>
      <c r="H21" s="140">
        <f>Standard!H21</f>
        <v>0</v>
      </c>
    </row>
    <row r="22" spans="2:8" x14ac:dyDescent="0.25">
      <c r="B22" s="47" t="s">
        <v>18</v>
      </c>
      <c r="C22" s="48"/>
      <c r="D22" s="179">
        <f>Standard!D22</f>
        <v>0</v>
      </c>
      <c r="E22" s="140">
        <f>Standard!E22</f>
        <v>0</v>
      </c>
      <c r="F22" s="140">
        <f>Standard!F22</f>
        <v>0</v>
      </c>
      <c r="G22" s="140">
        <f>Standard!G22</f>
        <v>0</v>
      </c>
      <c r="H22" s="140">
        <f>Standard!H22</f>
        <v>0</v>
      </c>
    </row>
    <row r="23" spans="2:8" x14ac:dyDescent="0.25">
      <c r="B23" s="152" t="s">
        <v>19</v>
      </c>
      <c r="C23" s="152"/>
      <c r="D23" s="140">
        <f>Standard!D23</f>
        <v>0</v>
      </c>
      <c r="E23" s="140">
        <f>Standard!E23</f>
        <v>0</v>
      </c>
      <c r="F23" s="140">
        <f>Standard!F23</f>
        <v>0</v>
      </c>
      <c r="G23" s="140">
        <f>Standard!G23</f>
        <v>0</v>
      </c>
      <c r="H23" s="140">
        <f>Standard!H23</f>
        <v>0</v>
      </c>
    </row>
    <row r="24" spans="2:8" x14ac:dyDescent="0.25">
      <c r="B24" s="154" t="s">
        <v>20</v>
      </c>
      <c r="C24" s="154"/>
      <c r="D24" s="155">
        <f>SUM(D19:D23)</f>
        <v>0</v>
      </c>
      <c r="E24" s="155">
        <f>SUM(E19:E23)</f>
        <v>0</v>
      </c>
      <c r="F24" s="155">
        <f>SUM(F19:F23)</f>
        <v>0</v>
      </c>
      <c r="G24" s="155">
        <f>SUM(G19:G23)</f>
        <v>0</v>
      </c>
      <c r="H24" s="155">
        <f>SUM(H19:H23)</f>
        <v>0</v>
      </c>
    </row>
    <row r="25" spans="2:8" x14ac:dyDescent="0.25">
      <c r="B25" s="156"/>
      <c r="C25" s="156"/>
      <c r="D25" s="157"/>
      <c r="E25" s="157"/>
      <c r="F25" s="157"/>
      <c r="G25" s="157"/>
      <c r="H25" s="157"/>
    </row>
    <row r="26" spans="2:8" x14ac:dyDescent="0.25">
      <c r="B26" s="158" t="s">
        <v>21</v>
      </c>
      <c r="C26" s="158"/>
      <c r="D26" s="149"/>
      <c r="E26" s="149"/>
      <c r="F26" s="149"/>
      <c r="G26" s="149"/>
      <c r="H26" s="149"/>
    </row>
    <row r="27" spans="2:8" x14ac:dyDescent="0.25">
      <c r="B27" s="159" t="s">
        <v>22</v>
      </c>
      <c r="C27" s="159"/>
      <c r="D27" s="160"/>
      <c r="E27" s="160"/>
      <c r="F27" s="160"/>
      <c r="G27" s="160"/>
      <c r="H27" s="160"/>
    </row>
    <row r="28" spans="2:8" x14ac:dyDescent="0.25">
      <c r="B28" s="161" t="s">
        <v>82</v>
      </c>
      <c r="C28" s="161"/>
      <c r="D28" s="185"/>
      <c r="E28" s="185"/>
      <c r="F28" s="185"/>
      <c r="G28" s="185"/>
      <c r="H28" s="185"/>
    </row>
    <row r="29" spans="2:8" x14ac:dyDescent="0.25">
      <c r="B29" s="163" t="s">
        <v>125</v>
      </c>
      <c r="C29" s="163"/>
      <c r="D29" s="168">
        <f>Standard!D29</f>
        <v>0</v>
      </c>
      <c r="E29" s="168">
        <f>Standard!E29</f>
        <v>0</v>
      </c>
      <c r="F29" s="168">
        <f>Standard!F29</f>
        <v>0</v>
      </c>
      <c r="G29" s="168">
        <f>Standard!G29</f>
        <v>0</v>
      </c>
      <c r="H29" s="168">
        <f>Standard!H29</f>
        <v>0</v>
      </c>
    </row>
    <row r="30" spans="2:8" x14ac:dyDescent="0.25">
      <c r="B30" s="164" t="s">
        <v>126</v>
      </c>
      <c r="C30" s="165"/>
      <c r="D30" s="167">
        <f>Standard!D30</f>
        <v>0</v>
      </c>
      <c r="E30" s="167">
        <f>Standard!E30</f>
        <v>0</v>
      </c>
      <c r="F30" s="167">
        <f>Standard!F30</f>
        <v>0</v>
      </c>
      <c r="G30" s="167">
        <f>Standard!G30</f>
        <v>0</v>
      </c>
      <c r="H30" s="167">
        <f>Standard!H30</f>
        <v>0</v>
      </c>
    </row>
    <row r="31" spans="2:8" x14ac:dyDescent="0.25">
      <c r="B31" s="164" t="s">
        <v>127</v>
      </c>
      <c r="C31" s="165"/>
      <c r="D31" s="167">
        <f>Standard!D31</f>
        <v>0</v>
      </c>
      <c r="E31" s="167">
        <f>Standard!E31</f>
        <v>0</v>
      </c>
      <c r="F31" s="167">
        <f>Standard!F31</f>
        <v>0</v>
      </c>
      <c r="G31" s="167">
        <f>Standard!G31</f>
        <v>0</v>
      </c>
      <c r="H31" s="167">
        <f>Standard!H31</f>
        <v>0</v>
      </c>
    </row>
    <row r="32" spans="2:8" x14ac:dyDescent="0.25">
      <c r="B32" s="164" t="s">
        <v>23</v>
      </c>
      <c r="C32" s="165"/>
      <c r="D32" s="167">
        <f>(SUM(D29:D31)*(SUM(Assumptions!$D$20:$D$22))+D28*Assumptions!$D$19)</f>
        <v>0</v>
      </c>
      <c r="E32" s="168">
        <f>(SUM(E29:E31)*(SUM(Assumptions!$D$20:$D$22))+E28*Assumptions!$D$19)</f>
        <v>0</v>
      </c>
      <c r="F32" s="168">
        <f>(SUM(F29:F31)*(SUM(Assumptions!$D$20:$D$22))+F28*Assumptions!$D$19)</f>
        <v>0</v>
      </c>
      <c r="G32" s="168">
        <f>(SUM(G29:G31)*(SUM(Assumptions!$D$20:$D$22))+G28*Assumptions!$D$19)</f>
        <v>0</v>
      </c>
      <c r="H32" s="168">
        <f>(SUM(H29:H31)*(SUM(Assumptions!$D$20:$D$22))+H28*Assumptions!$D$19)</f>
        <v>0</v>
      </c>
    </row>
    <row r="33" spans="2:8" x14ac:dyDescent="0.25">
      <c r="B33" s="164" t="s">
        <v>128</v>
      </c>
      <c r="C33" s="165"/>
      <c r="D33" s="168">
        <f>Standard!D33</f>
        <v>0</v>
      </c>
      <c r="E33" s="168">
        <f>Standard!E33</f>
        <v>0</v>
      </c>
      <c r="F33" s="168">
        <f>Standard!F33</f>
        <v>0</v>
      </c>
      <c r="G33" s="168">
        <f>Standard!G33</f>
        <v>0</v>
      </c>
      <c r="H33" s="168">
        <f>Standard!H33</f>
        <v>0</v>
      </c>
    </row>
    <row r="34" spans="2:8" x14ac:dyDescent="0.25">
      <c r="B34" s="169" t="s">
        <v>24</v>
      </c>
      <c r="C34" s="169"/>
      <c r="D34" s="170">
        <f>SUM(D29:D31,D32:D33)</f>
        <v>0</v>
      </c>
      <c r="E34" s="170">
        <f>SUM(E29:E31,E32:E33)</f>
        <v>0</v>
      </c>
      <c r="F34" s="170">
        <f>SUM(F29:F31,F32:F33)</f>
        <v>0</v>
      </c>
      <c r="G34" s="170">
        <f>SUM(G29:G31,G32:G33)</f>
        <v>0</v>
      </c>
      <c r="H34" s="170">
        <f>SUM(H29:H31,H32:H33)</f>
        <v>0</v>
      </c>
    </row>
    <row r="35" spans="2:8" x14ac:dyDescent="0.25">
      <c r="B35" s="159" t="s">
        <v>26</v>
      </c>
      <c r="C35" s="159"/>
      <c r="D35" s="160"/>
      <c r="E35" s="160"/>
      <c r="F35" s="160"/>
      <c r="G35" s="160"/>
      <c r="H35" s="160"/>
    </row>
    <row r="36" spans="2:8" x14ac:dyDescent="0.25">
      <c r="B36" s="161" t="s">
        <v>28</v>
      </c>
      <c r="C36" s="161"/>
      <c r="D36" s="140">
        <f>Standard!D36</f>
        <v>0</v>
      </c>
      <c r="E36" s="140">
        <f>Standard!E36</f>
        <v>0</v>
      </c>
      <c r="F36" s="140">
        <f>Standard!F36</f>
        <v>0</v>
      </c>
      <c r="G36" s="140">
        <f>Standard!G36</f>
        <v>0</v>
      </c>
      <c r="H36" s="140">
        <f>Standard!H36</f>
        <v>0</v>
      </c>
    </row>
    <row r="37" spans="2:8" x14ac:dyDescent="0.25">
      <c r="B37" s="161" t="s">
        <v>27</v>
      </c>
      <c r="C37" s="161"/>
      <c r="D37" s="140">
        <f>Standard!D37</f>
        <v>0</v>
      </c>
      <c r="E37" s="140">
        <f>Standard!E37</f>
        <v>0</v>
      </c>
      <c r="F37" s="140">
        <f>Standard!F37</f>
        <v>0</v>
      </c>
      <c r="G37" s="140">
        <f>Standard!G37</f>
        <v>0</v>
      </c>
      <c r="H37" s="140">
        <f>Standard!H37</f>
        <v>0</v>
      </c>
    </row>
    <row r="38" spans="2:8" x14ac:dyDescent="0.25">
      <c r="B38" s="161" t="s">
        <v>29</v>
      </c>
      <c r="C38" s="161"/>
      <c r="D38" s="140">
        <f>Standard!D38</f>
        <v>0</v>
      </c>
      <c r="E38" s="140">
        <f>Standard!E38</f>
        <v>0</v>
      </c>
      <c r="F38" s="140">
        <f>Standard!F38</f>
        <v>0</v>
      </c>
      <c r="G38" s="140">
        <f>Standard!G38</f>
        <v>0</v>
      </c>
      <c r="H38" s="140">
        <f>Standard!H38</f>
        <v>0</v>
      </c>
    </row>
    <row r="39" spans="2:8" x14ac:dyDescent="0.25">
      <c r="B39" s="161" t="s">
        <v>30</v>
      </c>
      <c r="C39" s="161"/>
      <c r="D39" s="140">
        <f>Standard!D39</f>
        <v>0</v>
      </c>
      <c r="E39" s="140">
        <f>Standard!E39</f>
        <v>0</v>
      </c>
      <c r="F39" s="140">
        <f>Standard!F39</f>
        <v>0</v>
      </c>
      <c r="G39" s="140">
        <f>Standard!G39</f>
        <v>0</v>
      </c>
      <c r="H39" s="140">
        <f>Standard!H39</f>
        <v>0</v>
      </c>
    </row>
    <row r="40" spans="2:8" x14ac:dyDescent="0.25">
      <c r="B40" s="163" t="s">
        <v>31</v>
      </c>
      <c r="C40" s="163"/>
      <c r="D40" s="140">
        <f>Standard!D40</f>
        <v>0</v>
      </c>
      <c r="E40" s="140">
        <f>Standard!E40</f>
        <v>0</v>
      </c>
      <c r="F40" s="140">
        <f>Standard!F40</f>
        <v>0</v>
      </c>
      <c r="G40" s="140">
        <f>Standard!G40</f>
        <v>0</v>
      </c>
      <c r="H40" s="140">
        <f>Standard!H40</f>
        <v>0</v>
      </c>
    </row>
    <row r="41" spans="2:8" x14ac:dyDescent="0.25">
      <c r="B41" s="164" t="s">
        <v>32</v>
      </c>
      <c r="C41" s="165"/>
      <c r="D41" s="179">
        <f>Standard!D41</f>
        <v>0</v>
      </c>
      <c r="E41" s="140">
        <f>Standard!E41</f>
        <v>0</v>
      </c>
      <c r="F41" s="140">
        <f>Standard!F41</f>
        <v>0</v>
      </c>
      <c r="G41" s="140">
        <f>Standard!G41</f>
        <v>0</v>
      </c>
      <c r="H41" s="140">
        <f>Standard!H41</f>
        <v>0</v>
      </c>
    </row>
    <row r="42" spans="2:8" x14ac:dyDescent="0.25">
      <c r="B42" s="134" t="s">
        <v>33</v>
      </c>
      <c r="C42" s="134"/>
      <c r="D42" s="140">
        <f>Standard!D42</f>
        <v>0</v>
      </c>
      <c r="E42" s="140">
        <f>Standard!E42</f>
        <v>0</v>
      </c>
      <c r="F42" s="140">
        <f>Standard!F42</f>
        <v>0</v>
      </c>
      <c r="G42" s="140">
        <f>Standard!G42</f>
        <v>0</v>
      </c>
      <c r="H42" s="140">
        <f>Standard!H42</f>
        <v>0</v>
      </c>
    </row>
    <row r="43" spans="2:8" x14ac:dyDescent="0.25">
      <c r="B43" s="171" t="s">
        <v>37</v>
      </c>
      <c r="C43" s="171"/>
      <c r="D43" s="140">
        <f>Assumptions!$D$17*'50% Enrollment'!D15</f>
        <v>0</v>
      </c>
      <c r="E43" s="140">
        <f>Assumptions!$D$17*'50% Enrollment'!E15</f>
        <v>0</v>
      </c>
      <c r="F43" s="140">
        <f>Assumptions!$D$17*'50% Enrollment'!F15</f>
        <v>0</v>
      </c>
      <c r="G43" s="140">
        <f>Assumptions!$D$17*'50% Enrollment'!G15</f>
        <v>0</v>
      </c>
      <c r="H43" s="140">
        <f>Assumptions!$D$17*'50% Enrollment'!H15</f>
        <v>0</v>
      </c>
    </row>
    <row r="44" spans="2:8" x14ac:dyDescent="0.25">
      <c r="B44" s="172" t="s">
        <v>36</v>
      </c>
      <c r="C44" s="172"/>
      <c r="D44" s="173">
        <f>SUM(D36:D43)</f>
        <v>0</v>
      </c>
      <c r="E44" s="173">
        <f>SUM(E36:E43)</f>
        <v>0</v>
      </c>
      <c r="F44" s="173">
        <f>SUM(F36:F43)</f>
        <v>0</v>
      </c>
      <c r="G44" s="173">
        <f>SUM(G36:G43)</f>
        <v>0</v>
      </c>
      <c r="H44" s="173">
        <f>SUM(H36:H43)</f>
        <v>0</v>
      </c>
    </row>
    <row r="45" spans="2:8" x14ac:dyDescent="0.25">
      <c r="B45" s="154" t="s">
        <v>40</v>
      </c>
      <c r="C45" s="154"/>
      <c r="D45" s="155">
        <f>SUM(D44+D34)</f>
        <v>0</v>
      </c>
      <c r="E45" s="155">
        <f>SUM(E44+E34)</f>
        <v>0</v>
      </c>
      <c r="F45" s="155">
        <f>SUM(F44+F34)</f>
        <v>0</v>
      </c>
      <c r="G45" s="155">
        <f>SUM(G44+G34)</f>
        <v>0</v>
      </c>
      <c r="H45" s="155">
        <f>SUM(H44+H34)</f>
        <v>0</v>
      </c>
    </row>
    <row r="46" spans="2:8" x14ac:dyDescent="0.25">
      <c r="B46" s="131" t="s">
        <v>34</v>
      </c>
      <c r="C46" s="131"/>
      <c r="D46" s="174">
        <f>SUM(D45+D24)</f>
        <v>0</v>
      </c>
      <c r="E46" s="174">
        <f>SUM(E45+E24)</f>
        <v>0</v>
      </c>
      <c r="F46" s="174">
        <f>SUM(F45+F24)</f>
        <v>0</v>
      </c>
      <c r="G46" s="174">
        <f>SUM(G45+G24)</f>
        <v>0</v>
      </c>
      <c r="H46" s="174">
        <f>SUM(H45+H24)</f>
        <v>0</v>
      </c>
    </row>
    <row r="47" spans="2:8" x14ac:dyDescent="0.25">
      <c r="B47" s="24" t="s">
        <v>38</v>
      </c>
      <c r="C47" s="26"/>
      <c r="D47" s="146">
        <f>D15-D46</f>
        <v>0</v>
      </c>
      <c r="E47" s="147">
        <f>E15-E46</f>
        <v>0</v>
      </c>
      <c r="F47" s="147">
        <f>F15-F46</f>
        <v>0</v>
      </c>
      <c r="G47" s="147">
        <f>G15-G46</f>
        <v>0</v>
      </c>
      <c r="H47" s="147">
        <f>H15-H46</f>
        <v>0</v>
      </c>
    </row>
    <row r="48" spans="2:8" x14ac:dyDescent="0.25">
      <c r="B48" s="180" t="s">
        <v>39</v>
      </c>
      <c r="C48" s="180"/>
      <c r="D48" s="147">
        <f>D47</f>
        <v>0</v>
      </c>
      <c r="E48" s="147">
        <f>D48+E47</f>
        <v>0</v>
      </c>
      <c r="F48" s="147">
        <f>E48+F47</f>
        <v>0</v>
      </c>
      <c r="G48" s="147">
        <f>F48+G47</f>
        <v>0</v>
      </c>
      <c r="H48" s="147">
        <f>G48+H47</f>
        <v>0</v>
      </c>
    </row>
  </sheetData>
  <pageMargins left="0.5" right="0.5" top="0.75" bottom="0.75" header="0.3" footer="0.3"/>
  <pageSetup orientation="portrait" r:id="rId1"/>
  <headerFooter>
    <oddHeader>&amp;CFinancial Projections for Proposed New Degree Program, Years 1-5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E776C-2E44-4892-AF5E-31060F9322D5}">
  <dimension ref="B1:E9"/>
  <sheetViews>
    <sheetView workbookViewId="0">
      <selection activeCell="D26" sqref="D26"/>
    </sheetView>
  </sheetViews>
  <sheetFormatPr defaultColWidth="11.125" defaultRowHeight="15.75" x14ac:dyDescent="0.25"/>
  <cols>
    <col min="1" max="1" width="2.375" style="22" customWidth="1"/>
    <col min="2" max="2" width="38.625" style="22" customWidth="1"/>
    <col min="3" max="4" width="20.625" style="22" customWidth="1"/>
    <col min="5" max="5" width="28.125" style="22" customWidth="1"/>
    <col min="6" max="16384" width="11.125" style="22"/>
  </cols>
  <sheetData>
    <row r="1" spans="2:5" ht="15" customHeight="1" x14ac:dyDescent="0.25"/>
    <row r="2" spans="2:5" ht="15.75" customHeight="1" x14ac:dyDescent="0.25">
      <c r="B2" s="192" t="s">
        <v>71</v>
      </c>
      <c r="C2" s="193"/>
      <c r="D2" s="193"/>
      <c r="E2" s="194"/>
    </row>
    <row r="3" spans="2:5" ht="15.75" customHeight="1" x14ac:dyDescent="0.25">
      <c r="B3" s="181" t="s">
        <v>72</v>
      </c>
      <c r="C3" s="181" t="s">
        <v>73</v>
      </c>
      <c r="D3" s="181" t="s">
        <v>74</v>
      </c>
      <c r="E3" s="181" t="s">
        <v>75</v>
      </c>
    </row>
    <row r="4" spans="2:5" ht="15.75" customHeight="1" x14ac:dyDescent="0.25">
      <c r="B4" s="134" t="s">
        <v>76</v>
      </c>
      <c r="C4" s="182"/>
      <c r="D4" s="182"/>
      <c r="E4" s="182"/>
    </row>
    <row r="5" spans="2:5" ht="15.75" customHeight="1" x14ac:dyDescent="0.25">
      <c r="B5" s="134" t="s">
        <v>77</v>
      </c>
      <c r="C5" s="182"/>
      <c r="D5" s="182"/>
      <c r="E5" s="182"/>
    </row>
    <row r="6" spans="2:5" ht="15.75" customHeight="1" x14ac:dyDescent="0.25">
      <c r="B6" s="134" t="s">
        <v>78</v>
      </c>
      <c r="C6" s="182"/>
      <c r="D6" s="182"/>
      <c r="E6" s="182"/>
    </row>
    <row r="7" spans="2:5" ht="15.75" customHeight="1" x14ac:dyDescent="0.25">
      <c r="B7" s="134" t="s">
        <v>79</v>
      </c>
      <c r="C7" s="182"/>
      <c r="D7" s="182"/>
      <c r="E7" s="182"/>
    </row>
    <row r="8" spans="2:5" ht="15.75" customHeight="1" x14ac:dyDescent="0.25">
      <c r="B8" s="134" t="s">
        <v>80</v>
      </c>
      <c r="C8" s="182"/>
      <c r="D8" s="182"/>
      <c r="E8" s="182"/>
    </row>
    <row r="9" spans="2:5" ht="15.75" customHeight="1" x14ac:dyDescent="0.25">
      <c r="B9" s="134" t="s">
        <v>81</v>
      </c>
      <c r="C9" s="182"/>
      <c r="D9" s="182"/>
      <c r="E9" s="182"/>
    </row>
  </sheetData>
  <mergeCells count="1">
    <mergeCell ref="B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erson xmlns="4e6984c5-66a7-41a3-994d-c3b8e48b2f60">
      <UserInfo>
        <DisplayName/>
        <AccountId xsi:nil="true"/>
        <AccountType/>
      </UserInfo>
    </Person>
    <_ip_UnifiedCompliancePolicyUIAction xmlns="http://schemas.microsoft.com/sharepoint/v3" xsi:nil="true"/>
    <_ip_UnifiedCompliancePolicyProperties xmlns="http://schemas.microsoft.com/sharepoint/v3" xsi:nil="true"/>
    <SharedWithUsers xmlns="27d3c216-2c03-46eb-90ec-5564128f7bad">
      <UserInfo>
        <DisplayName/>
        <AccountId xsi:nil="true"/>
        <AccountType/>
      </UserInfo>
    </SharedWithUsers>
    <lcf76f155ced4ddcb4097134ff3c332f xmlns="4e6984c5-66a7-41a3-994d-c3b8e48b2f60">
      <Terms xmlns="http://schemas.microsoft.com/office/infopath/2007/PartnerControls"/>
    </lcf76f155ced4ddcb4097134ff3c332f>
    <TaxCatchAll xmlns="27d3c216-2c03-46eb-90ec-5564128f7b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F7C47A608324A90C334C1CCFAF685" ma:contentTypeVersion="21" ma:contentTypeDescription="Create a new document." ma:contentTypeScope="" ma:versionID="eda5eb1824a3967bc42682d0a1569901">
  <xsd:schema xmlns:xsd="http://www.w3.org/2001/XMLSchema" xmlns:xs="http://www.w3.org/2001/XMLSchema" xmlns:p="http://schemas.microsoft.com/office/2006/metadata/properties" xmlns:ns1="http://schemas.microsoft.com/sharepoint/v3" xmlns:ns2="4e6984c5-66a7-41a3-994d-c3b8e48b2f60" xmlns:ns3="27d3c216-2c03-46eb-90ec-5564128f7bad" targetNamespace="http://schemas.microsoft.com/office/2006/metadata/properties" ma:root="true" ma:fieldsID="a2315706d4588bb67cb407a8f977cd0e" ns1:_="" ns2:_="" ns3:_="">
    <xsd:import namespace="http://schemas.microsoft.com/sharepoint/v3"/>
    <xsd:import namespace="4e6984c5-66a7-41a3-994d-c3b8e48b2f60"/>
    <xsd:import namespace="27d3c216-2c03-46eb-90ec-5564128f7ba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Person"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1:_ip_UnifiedCompliancePolicyProperties" minOccurs="0"/>
                <xsd:element ref="ns1:_ip_UnifiedCompliancePolicyUIAc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6984c5-66a7-41a3-994d-c3b8e48b2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Person" ma:index="12"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3c216-2c03-46eb-90ec-5564128f7bad"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763271a5-ebf5-4f54-82a2-dd7325072f43}" ma:internalName="TaxCatchAll" ma:showField="CatchAllData" ma:web="27d3c216-2c03-46eb-90ec-5564128f7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BB1482-AE46-4381-B771-DB30EC8AF4BB}">
  <ds:schemaRefs>
    <ds:schemaRef ds:uri="http://schemas.microsoft.com/sharepoint/v3/contenttype/forms"/>
  </ds:schemaRefs>
</ds:datastoreItem>
</file>

<file path=customXml/itemProps2.xml><?xml version="1.0" encoding="utf-8"?>
<ds:datastoreItem xmlns:ds="http://schemas.openxmlformats.org/officeDocument/2006/customXml" ds:itemID="{001AD339-AD32-4FA1-953E-AA5415680FAF}">
  <ds:schemaRefs>
    <ds:schemaRef ds:uri="http://schemas.microsoft.com/sharepoint/v3"/>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terms/"/>
    <ds:schemaRef ds:uri="4e6984c5-66a7-41a3-994d-c3b8e48b2f60"/>
    <ds:schemaRef ds:uri="http://schemas.microsoft.com/office/infopath/2007/PartnerControls"/>
    <ds:schemaRef ds:uri="27d3c216-2c03-46eb-90ec-5564128f7bad"/>
    <ds:schemaRef ds:uri="http://www.w3.org/XML/1998/namespace"/>
  </ds:schemaRefs>
</ds:datastoreItem>
</file>

<file path=customXml/itemProps3.xml><?xml version="1.0" encoding="utf-8"?>
<ds:datastoreItem xmlns:ds="http://schemas.openxmlformats.org/officeDocument/2006/customXml" ds:itemID="{C1422C85-EB19-409A-A7EE-B863E831D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6984c5-66a7-41a3-994d-c3b8e48b2f60"/>
    <ds:schemaRef ds:uri="27d3c216-2c03-46eb-90ec-5564128f7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Assumptions</vt:lpstr>
      <vt:lpstr>Standard</vt:lpstr>
      <vt:lpstr>50% Enrollment</vt:lpstr>
      <vt:lpstr>Approvals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Chaffin</dc:creator>
  <cp:lastModifiedBy>Kent, Zandra</cp:lastModifiedBy>
  <cp:lastPrinted>2025-09-24T15:05:03Z</cp:lastPrinted>
  <dcterms:created xsi:type="dcterms:W3CDTF">2024-06-03T20:31:59Z</dcterms:created>
  <dcterms:modified xsi:type="dcterms:W3CDTF">2026-02-19T16:47:58Z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0x010100FA7F7C47A608324A90C334C1CCFAF685</vt:lpwstr>
  </property>
</Properties>
</file>