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40" yWindow="-15" windowWidth="15480" windowHeight="116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'DHE14-1'!$A$1:$K$108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F58"/>
  <c r="F101" s="1"/>
  <c r="G97"/>
  <c r="L61" i="6" s="1"/>
  <c r="K43" i="1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3" l="1"/>
  <c r="O58" i="6"/>
  <c r="K93" i="1"/>
  <c r="P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<sst xmlns="http://schemas.openxmlformats.org/spreadsheetml/2006/main" count="678" uniqueCount="357">
  <si>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</si>
  <si>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</si>
  <si>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</si>
  <si>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</si>
  <si>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</si>
  <si>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</si>
  <si>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</si>
  <si>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</si>
  <si>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</si>
  <si>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</si>
  <si>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</si>
  <si>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</si>
  <si>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</si>
  <si>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</si>
  <si>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</si>
  <si>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</si>
  <si>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</si>
  <si>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</si>
  <si>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</si>
  <si>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</si>
  <si>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</si>
  <si>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</si>
  <si>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</si>
  <si>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</si>
  <si>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</si>
  <si>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</si>
  <si>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</si>
  <si>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</si>
  <si>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</si>
  <si>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</si>
  <si>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</si>
  <si>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</si>
  <si>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</si>
  <si>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</si>
  <si>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</si>
  <si>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</si>
  <si>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</si>
  <si>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</si>
  <si>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</si>
  <si>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</si>
  <si>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</si>
  <si>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</si>
  <si>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</si>
  <si>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</si>
  <si>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</si>
  <si>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</si>
  <si>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</si>
  <si>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</si>
  <si>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</si>
  <si>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</si>
  <si>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</si>
  <si>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</si>
  <si>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</si>
  <si>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</si>
  <si>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</si>
  <si>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</si>
  <si>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</si>
  <si>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</si>
  <si>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</si>
  <si>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</si>
  <si>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</si>
  <si>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</si>
  <si>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</si>
  <si>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</si>
  <si>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</si>
  <si>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</si>
  <si>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</si>
  <si>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</si>
  <si>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</si>
  <si>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</si>
  <si>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</si>
  <si>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</si>
  <si>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</si>
  <si>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</si>
  <si>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</si>
  <si>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</si>
  <si>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</si>
  <si>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</si>
  <si>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</si>
  <si>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</si>
  <si>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</si>
  <si>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</si>
  <si>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</si>
  <si>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</si>
  <si>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</si>
  <si>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</si>
  <si>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</si>
  <si>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</si>
  <si>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</si>
  <si>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</si>
  <si>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</si>
  <si>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</si>
  <si>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</si>
  <si>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</si>
  <si>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</si>
  <si>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</si>
  <si>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</si>
  <si>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</si>
  <si>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</si>
  <si>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</si>
  <si>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</si>
  <si>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</si>
  <si>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</si>
  <si>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</si>
  <si>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</si>
  <si>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</si>
  <si>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</si>
  <si>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</si>
  <si>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</si>
  <si>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</si>
  <si>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</si>
  <si>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</si>
  <si>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</si>
  <si>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</si>
  <si>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</si>
  <si>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</si>
  <si>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</si>
  <si>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</si>
  <si>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</si>
  <si>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</si>
  <si>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</si>
  <si>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</si>
  <si>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</si>
  <si>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</si>
  <si>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</si>
  <si>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</si>
  <si>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</si>
  <si>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</si>
  <si>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</si>
  <si>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</si>
  <si>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</si>
  <si>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</si>
  <si>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</si>
  <si>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</si>
  <si>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</si>
  <si>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</si>
  <si>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</si>
  <si>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</si>
  <si>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</si>
  <si>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</si>
  <si>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</si>
  <si>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Stafford PLUS Loans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</si>
  <si>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</si>
  <si>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</si>
  <si>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</si>
  <si>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</si>
  <si>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</si>
  <si>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</si>
  <si>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</si>
  <si>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</si>
  <si>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</si>
  <si>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</si>
  <si>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</si>
  <si>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</si>
  <si>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</si>
  <si>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</si>
  <si>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</si>
  <si>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</si>
  <si>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</si>
  <si>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</si>
  <si>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</si>
  <si>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</si>
  <si>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</si>
  <si>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</si>
  <si>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</si>
  <si>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</si>
  <si>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</si>
  <si>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</si>
  <si>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</si>
  <si>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</si>
  <si>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</si>
  <si>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</si>
  <si>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</si>
  <si>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</si>
  <si>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</si>
  <si>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</si>
  <si>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</si>
  <si>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</si>
  <si>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</si>
  <si>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</si>
  <si>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</si>
  <si>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</si>
  <si>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</si>
  <si>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</si>
  <si>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</si>
  <si>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</si>
  <si>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</si>
  <si>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</si>
  <si>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</si>
  <si>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</si>
  <si>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</si>
  <si>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</si>
  <si>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</si>
  <si>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</si>
  <si>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</si>
  <si>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</si>
  <si>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</si>
  <si>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</si>
  <si>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</si>
  <si>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</si>
  <si>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</si>
  <si>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</si>
  <si>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</si>
  <si>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</si>
  <si>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</si>
  <si>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</si>
  <si>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</si>
  <si>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</si>
  <si>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</si>
  <si>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</si>
  <si>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</si>
  <si>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</si>
  <si>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</si>
  <si>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</si>
  <si>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</si>
  <si>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</si>
  <si>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</si>
  <si>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</si>
  <si>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</si>
  <si>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</si>
  <si>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</si>
  <si>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</si>
  <si>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</si>
  <si>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</si>
  <si>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</si>
  <si>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</si>
  <si>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</si>
  <si>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</si>
  <si>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</si>
  <si>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</si>
  <si>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</si>
  <si>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</si>
  <si>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</si>
  <si>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</si>
  <si>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</si>
  <si>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</si>
  <si>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</si>
  <si>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</si>
  <si>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</si>
  <si>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</si>
  <si>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</si>
  <si>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</si>
  <si>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</si>
  <si>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</si>
  <si>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</si>
  <si>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</si>
  <si>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</si>
  <si>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</si>
  <si>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</si>
  <si>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</si>
  <si>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</si>
  <si>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</si>
  <si>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</si>
  <si>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</si>
  <si>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</si>
  <si>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</si>
  <si>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</si>
  <si>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</si>
  <si>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</si>
  <si>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</si>
  <si>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</si>
  <si>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</si>
  <si>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</si>
  <si>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</si>
  <si>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</si>
  <si>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</si>
  <si>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</si>
  <si>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</si>
  <si>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</si>
  <si>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</si>
  <si>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</si>
  <si>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</si>
  <si>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</si>
  <si>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</si>
  <si>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</si>
  <si>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</si>
  <si>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</si>
  <si>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</si>
  <si>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</si>
  <si>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</si>
  <si>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</si>
  <si>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</si>
  <si>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</si>
  <si>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</si>
  <si>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</si>
  <si>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</si>
  <si>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</si>
  <si>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</si>
  <si>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</si>
  <si>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</si>
  <si>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</si>
  <si>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</si>
  <si>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</si>
  <si>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</si>
  <si>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</si>
  <si>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</si>
  <si>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</si>
  <si>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</si>
  <si>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</si>
  <si>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</si>
  <si>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</si>
  <si>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</si>
  <si>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</si>
  <si>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</si>
  <si>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</si>
  <si>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</si>
  <si>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</si>
  <si>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</si>
  <si>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</si>
  <si>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</si>
  <si>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</si>
  <si>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</si>
  <si>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</si>
  <si>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</si>
  <si>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</si>
  <si>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</si>
  <si>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</si>
  <si>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</si>
  <si>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</si>
  <si>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</si>
  <si>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</si>
  <si>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</si>
  <si>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</si>
  <si>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</si>
  <si>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</si>
  <si>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</si>
  <si>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</si>
  <si>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</si>
  <si>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</si>
  <si>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</si>
  <si>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</si>
  <si>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</si>
  <si>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</si>
  <si>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</si>
  <si>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</si>
  <si>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</si>
  <si>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</si>
  <si>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</si>
  <si>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</si>
  <si>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</si>
  <si>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</si>
  <si>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</si>
  <si>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</si>
  <si>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</si>
  <si>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</si>
  <si>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</si>
  <si>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</si>
  <si>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</si>
  <si>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</si>
  <si>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</si>
  <si>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</si>
  <si>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</si>
  <si>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</si>
  <si>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</si>
  <si>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</si>
  <si>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Michael Passer</t>
  </si>
  <si>
    <t>(816) 235-1240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</si>
</sst>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left" vertical="center"/>
      <protection locked="0"/>
    </xf>
    <xf numFmtId="14" fontId="4" fillId="2" borderId="38" xfId="0" applyNumberFormat="1" applyFont="1" applyFill="1" applyBorder="1" applyAlignment="1" applyProtection="1">
      <alignment horizontal="left" vertical="center"/>
      <protection locked="0"/>
    </xf>
    <xf numFmtId="14" fontId="4" fillId="2" borderId="39" xfId="0" applyNumberFormat="1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355</v>
      </c>
      <c r="E4" s="153"/>
      <c r="F4" s="153"/>
      <c r="G4" s="154"/>
      <c r="H4" s="66"/>
      <c r="I4" s="2"/>
      <c r="K4" s="3"/>
    </row>
    <row r="5" spans="1:14" ht="13.5" thickBot="1">
      <c r="C5" s="5" t="s">
        <v>2</v>
      </c>
      <c r="D5" s="155" t="s">
        <v>110</v>
      </c>
      <c r="E5" s="156"/>
      <c r="F5" s="156"/>
      <c r="G5" s="157"/>
      <c r="H5" s="66"/>
      <c r="I5" s="29"/>
      <c r="K5" s="3"/>
    </row>
    <row r="6" spans="1:14" ht="13.5" hidden="1" thickBot="1">
      <c r="C6" s="5" t="s">
        <v>297</v>
      </c>
      <c r="D6" s="164" t="str">
        <f>VLOOKUP(D5,Institution!$A$2:$E$64,4,FALSE)</f>
        <v>P4Y</v>
      </c>
      <c r="E6" s="165"/>
      <c r="F6" s="165"/>
      <c r="G6" s="166"/>
      <c r="H6" s="66"/>
      <c r="I6" s="29"/>
      <c r="K6" s="3"/>
    </row>
    <row r="7" spans="1:14" ht="13.5" thickBot="1">
      <c r="C7" s="5" t="s">
        <v>37</v>
      </c>
      <c r="D7" s="158">
        <v>40462</v>
      </c>
      <c r="E7" s="159"/>
      <c r="F7" s="159"/>
      <c r="G7" s="160"/>
      <c r="H7" s="66"/>
      <c r="I7" s="29"/>
      <c r="K7" s="3"/>
    </row>
    <row r="8" spans="1:14" ht="13.5" thickBot="1">
      <c r="C8" s="5" t="s">
        <v>52</v>
      </c>
      <c r="D8" s="161" t="s">
        <v>144</v>
      </c>
      <c r="E8" s="161"/>
      <c r="F8" s="161"/>
      <c r="G8" s="161"/>
      <c r="H8" s="66"/>
      <c r="I8" s="149"/>
      <c r="J8" s="66"/>
    </row>
    <row r="9" spans="1:14" ht="13.5" thickBot="1">
      <c r="C9" s="5" t="s">
        <v>3</v>
      </c>
      <c r="D9" s="152" t="s">
        <v>356</v>
      </c>
      <c r="E9" s="162"/>
      <c r="F9" s="162"/>
      <c r="G9" s="16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151</v>
      </c>
      <c r="B11" s="134" t="s">
        <v>152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163</v>
      </c>
      <c r="B15" s="3" t="s">
        <v>164</v>
      </c>
      <c r="C15" s="21" t="s">
        <v>43</v>
      </c>
      <c r="D15" s="57" t="s">
        <v>134</v>
      </c>
      <c r="E15" s="22">
        <v>115</v>
      </c>
      <c r="F15" s="78">
        <v>299</v>
      </c>
      <c r="G15" s="79">
        <v>266602</v>
      </c>
      <c r="H15" s="80"/>
      <c r="I15" s="81"/>
      <c r="J15" s="82">
        <f t="shared" ref="J15:K17" si="0">SUM(F15+H15)</f>
        <v>299</v>
      </c>
      <c r="K15" s="83">
        <f t="shared" si="0"/>
        <v>266602</v>
      </c>
      <c r="M15" s="140"/>
      <c r="N15" s="139"/>
    </row>
    <row r="16" spans="1:14">
      <c r="A16" s="3" t="s">
        <v>163</v>
      </c>
      <c r="B16" s="3" t="s">
        <v>164</v>
      </c>
      <c r="C16" s="21" t="s">
        <v>19</v>
      </c>
      <c r="D16" s="57" t="s">
        <v>134</v>
      </c>
      <c r="E16" s="23">
        <v>40</v>
      </c>
      <c r="F16" s="78">
        <v>3108</v>
      </c>
      <c r="G16" s="79">
        <v>11946685</v>
      </c>
      <c r="H16" s="84"/>
      <c r="I16" s="85"/>
      <c r="J16" s="82">
        <f t="shared" si="0"/>
        <v>3108</v>
      </c>
      <c r="K16" s="83">
        <f t="shared" si="0"/>
        <v>11946685</v>
      </c>
      <c r="M16" s="140"/>
      <c r="N16" s="139"/>
    </row>
    <row r="17" spans="1:14">
      <c r="A17" s="3" t="s">
        <v>163</v>
      </c>
      <c r="B17" s="3" t="s">
        <v>164</v>
      </c>
      <c r="C17" s="21" t="s">
        <v>44</v>
      </c>
      <c r="D17" s="57" t="s">
        <v>134</v>
      </c>
      <c r="E17" s="22">
        <v>117</v>
      </c>
      <c r="F17" s="78">
        <v>77</v>
      </c>
      <c r="G17" s="79">
        <v>242285</v>
      </c>
      <c r="H17" s="86"/>
      <c r="I17" s="87"/>
      <c r="J17" s="82">
        <f t="shared" si="0"/>
        <v>77</v>
      </c>
      <c r="K17" s="83">
        <f t="shared" si="0"/>
        <v>242285</v>
      </c>
      <c r="M17" s="140"/>
      <c r="N17" s="139"/>
    </row>
    <row r="18" spans="1:14">
      <c r="A18" s="3" t="s">
        <v>163</v>
      </c>
      <c r="B18" s="3" t="s">
        <v>164</v>
      </c>
      <c r="C18" s="21" t="s">
        <v>120</v>
      </c>
      <c r="D18" s="57" t="s">
        <v>134</v>
      </c>
      <c r="E18" s="23">
        <v>112</v>
      </c>
      <c r="F18" s="78">
        <v>45</v>
      </c>
      <c r="G18" s="79">
        <v>59600</v>
      </c>
      <c r="H18" s="78">
        <v>0</v>
      </c>
      <c r="I18" s="88">
        <v>0</v>
      </c>
      <c r="J18" s="89">
        <f t="shared" ref="J18" si="1">SUM(F18+H18)</f>
        <v>45</v>
      </c>
      <c r="K18" s="83">
        <f t="shared" ref="K18" si="2">SUM(G18+I18)</f>
        <v>59600</v>
      </c>
      <c r="M18" s="140"/>
      <c r="N18" s="139"/>
    </row>
    <row r="19" spans="1:14">
      <c r="A19" s="3" t="s">
        <v>163</v>
      </c>
      <c r="B19" s="3" t="s">
        <v>164</v>
      </c>
      <c r="C19" s="21" t="s">
        <v>40</v>
      </c>
      <c r="D19" s="57" t="s">
        <v>134</v>
      </c>
      <c r="E19" s="23">
        <v>10</v>
      </c>
      <c r="F19" s="78">
        <v>329</v>
      </c>
      <c r="G19" s="79">
        <v>531196</v>
      </c>
      <c r="H19" s="90"/>
      <c r="I19" s="91"/>
      <c r="J19" s="92">
        <f t="shared" ref="J19:K24" si="3">SUM(F19+H19)</f>
        <v>329</v>
      </c>
      <c r="K19" s="93">
        <f t="shared" si="3"/>
        <v>531196</v>
      </c>
      <c r="M19" s="140"/>
      <c r="N19" s="139"/>
    </row>
    <row r="20" spans="1:14">
      <c r="A20" s="3" t="s">
        <v>163</v>
      </c>
      <c r="B20" s="3" t="s">
        <v>164</v>
      </c>
      <c r="C20" s="24" t="s">
        <v>45</v>
      </c>
      <c r="D20" s="146" t="s">
        <v>140</v>
      </c>
      <c r="E20" s="25">
        <v>118</v>
      </c>
      <c r="F20" s="78">
        <v>12</v>
      </c>
      <c r="G20" s="88">
        <v>38500</v>
      </c>
      <c r="H20" s="78">
        <v>8</v>
      </c>
      <c r="I20" s="88">
        <v>18000</v>
      </c>
      <c r="J20" s="82">
        <f t="shared" si="3"/>
        <v>20</v>
      </c>
      <c r="K20" s="83">
        <f t="shared" si="3"/>
        <v>56500</v>
      </c>
      <c r="M20" s="140"/>
      <c r="N20" s="139"/>
    </row>
    <row r="21" spans="1:14">
      <c r="A21" s="3" t="s">
        <v>163</v>
      </c>
      <c r="B21" s="3" t="s">
        <v>164</v>
      </c>
      <c r="C21" s="24" t="s">
        <v>128</v>
      </c>
      <c r="D21" s="146" t="s">
        <v>140</v>
      </c>
      <c r="E21" s="25">
        <v>119</v>
      </c>
      <c r="F21" s="78">
        <v>28</v>
      </c>
      <c r="G21" s="88">
        <v>168606</v>
      </c>
      <c r="H21" s="78">
        <v>49</v>
      </c>
      <c r="I21" s="88">
        <v>1257518</v>
      </c>
      <c r="J21" s="82">
        <f t="shared" si="3"/>
        <v>77</v>
      </c>
      <c r="K21" s="83">
        <f t="shared" si="3"/>
        <v>1426124</v>
      </c>
      <c r="M21" s="140"/>
      <c r="N21" s="139"/>
    </row>
    <row r="22" spans="1:14">
      <c r="A22" s="3" t="s">
        <v>163</v>
      </c>
      <c r="B22" s="3" t="s">
        <v>164</v>
      </c>
      <c r="C22" s="24" t="s">
        <v>353</v>
      </c>
      <c r="D22" s="146" t="s">
        <v>140</v>
      </c>
      <c r="E22" s="25">
        <v>125</v>
      </c>
      <c r="F22" s="78">
        <v>0</v>
      </c>
      <c r="G22" s="88">
        <v>0</v>
      </c>
      <c r="H22" s="78">
        <v>0</v>
      </c>
      <c r="I22" s="88">
        <v>0</v>
      </c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163</v>
      </c>
      <c r="B23" s="3" t="s">
        <v>164</v>
      </c>
      <c r="C23" s="24" t="s">
        <v>354</v>
      </c>
      <c r="D23" s="146" t="s">
        <v>140</v>
      </c>
      <c r="E23" s="25">
        <v>126</v>
      </c>
      <c r="F23" s="78">
        <v>0</v>
      </c>
      <c r="G23" s="88">
        <v>0</v>
      </c>
      <c r="H23" s="78">
        <v>0</v>
      </c>
      <c r="I23" s="88">
        <v>0</v>
      </c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163</v>
      </c>
      <c r="B24" s="3" t="s">
        <v>164</v>
      </c>
      <c r="C24" s="21" t="s">
        <v>124</v>
      </c>
      <c r="D24" s="57" t="s">
        <v>134</v>
      </c>
      <c r="E24" s="23">
        <v>121</v>
      </c>
      <c r="F24" s="78">
        <v>0</v>
      </c>
      <c r="G24" s="88">
        <v>0</v>
      </c>
      <c r="H24" s="78">
        <v>0</v>
      </c>
      <c r="I24" s="88">
        <v>0</v>
      </c>
      <c r="J24" s="89">
        <f t="shared" si="3"/>
        <v>0</v>
      </c>
      <c r="K24" s="83">
        <f t="shared" si="3"/>
        <v>0</v>
      </c>
      <c r="M24" s="140"/>
      <c r="N24" s="139"/>
    </row>
    <row r="25" spans="1:14">
      <c r="A25" s="3" t="s">
        <v>163</v>
      </c>
      <c r="B25" s="3" t="s">
        <v>164</v>
      </c>
      <c r="C25" s="21" t="s">
        <v>129</v>
      </c>
      <c r="D25" s="146" t="s">
        <v>140</v>
      </c>
      <c r="E25" s="23">
        <v>122</v>
      </c>
      <c r="F25" s="78">
        <v>68</v>
      </c>
      <c r="G25" s="88">
        <v>72703</v>
      </c>
      <c r="H25" s="78">
        <v>15</v>
      </c>
      <c r="I25" s="88">
        <v>31916</v>
      </c>
      <c r="J25" s="89">
        <f t="shared" ref="J25" si="6">SUM(F25+H25)</f>
        <v>83</v>
      </c>
      <c r="K25" s="83">
        <f>SUM(G25+I25)</f>
        <v>104619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163</v>
      </c>
      <c r="B27" s="3" t="s">
        <v>303</v>
      </c>
      <c r="C27" s="21" t="s">
        <v>22</v>
      </c>
      <c r="D27" s="57" t="s">
        <v>134</v>
      </c>
      <c r="E27" s="23">
        <v>72</v>
      </c>
      <c r="F27" s="78">
        <v>4558</v>
      </c>
      <c r="G27" s="78">
        <v>19130404</v>
      </c>
      <c r="H27" s="78">
        <v>2786</v>
      </c>
      <c r="I27" s="78">
        <v>21442325</v>
      </c>
      <c r="J27" s="89">
        <f t="shared" ref="J27:K32" si="7">SUM(F27+H27)</f>
        <v>7344</v>
      </c>
      <c r="K27" s="83">
        <f t="shared" si="7"/>
        <v>40572729</v>
      </c>
      <c r="M27" s="140"/>
      <c r="N27" s="139"/>
    </row>
    <row r="28" spans="1:14">
      <c r="A28" s="3" t="s">
        <v>163</v>
      </c>
      <c r="B28" s="3" t="s">
        <v>303</v>
      </c>
      <c r="C28" s="21" t="s">
        <v>23</v>
      </c>
      <c r="D28" s="146" t="s">
        <v>140</v>
      </c>
      <c r="E28" s="23">
        <v>74</v>
      </c>
      <c r="F28" s="78">
        <v>4402</v>
      </c>
      <c r="G28" s="78">
        <v>21017309</v>
      </c>
      <c r="H28" s="78">
        <v>2472</v>
      </c>
      <c r="I28" s="78">
        <v>40261427</v>
      </c>
      <c r="J28" s="89">
        <f t="shared" si="7"/>
        <v>6874</v>
      </c>
      <c r="K28" s="83">
        <f t="shared" si="7"/>
        <v>61278736</v>
      </c>
      <c r="M28" s="140"/>
      <c r="N28" s="139"/>
    </row>
    <row r="29" spans="1:14">
      <c r="A29" s="3" t="s">
        <v>163</v>
      </c>
      <c r="B29" s="3" t="s">
        <v>303</v>
      </c>
      <c r="C29" s="148" t="s">
        <v>142</v>
      </c>
      <c r="D29" s="146" t="s">
        <v>140</v>
      </c>
      <c r="E29" s="23">
        <v>76</v>
      </c>
      <c r="F29" s="78">
        <v>742</v>
      </c>
      <c r="G29" s="78">
        <v>8787278</v>
      </c>
      <c r="H29" s="78">
        <v>1063</v>
      </c>
      <c r="I29" s="78">
        <v>11371738</v>
      </c>
      <c r="J29" s="89">
        <f>SUM(F29+H29)</f>
        <v>1805</v>
      </c>
      <c r="K29" s="83">
        <f>SUM(G29+I29)</f>
        <v>20159016</v>
      </c>
      <c r="M29" s="140"/>
      <c r="N29" s="139"/>
    </row>
    <row r="30" spans="1:14">
      <c r="A30" s="3" t="s">
        <v>163</v>
      </c>
      <c r="B30" s="3" t="s">
        <v>303</v>
      </c>
      <c r="C30" s="21" t="s">
        <v>41</v>
      </c>
      <c r="D30" s="57" t="s">
        <v>134</v>
      </c>
      <c r="E30" s="23">
        <v>90</v>
      </c>
      <c r="F30" s="78">
        <v>24</v>
      </c>
      <c r="G30" s="78">
        <v>453631</v>
      </c>
      <c r="H30" s="78">
        <v>25</v>
      </c>
      <c r="I30" s="78">
        <v>631361</v>
      </c>
      <c r="J30" s="89">
        <f t="shared" si="7"/>
        <v>49</v>
      </c>
      <c r="K30" s="83">
        <f t="shared" si="7"/>
        <v>1084992</v>
      </c>
      <c r="M30" s="140"/>
      <c r="N30" s="139"/>
    </row>
    <row r="31" spans="1:14">
      <c r="A31" s="3" t="s">
        <v>163</v>
      </c>
      <c r="B31" s="3" t="s">
        <v>303</v>
      </c>
      <c r="C31" s="21" t="s">
        <v>119</v>
      </c>
      <c r="D31" s="57" t="s">
        <v>134</v>
      </c>
      <c r="E31" s="23">
        <v>111</v>
      </c>
      <c r="F31" s="78">
        <v>7</v>
      </c>
      <c r="G31" s="78">
        <v>74000</v>
      </c>
      <c r="H31" s="78">
        <v>0</v>
      </c>
      <c r="I31" s="78">
        <v>0</v>
      </c>
      <c r="J31" s="89">
        <f t="shared" si="7"/>
        <v>7</v>
      </c>
      <c r="K31" s="83">
        <f t="shared" si="7"/>
        <v>74000</v>
      </c>
      <c r="M31" s="140"/>
      <c r="N31" s="139"/>
    </row>
    <row r="32" spans="1:14">
      <c r="A32" s="3" t="s">
        <v>163</v>
      </c>
      <c r="B32" s="3" t="s">
        <v>303</v>
      </c>
      <c r="C32" s="21" t="s">
        <v>42</v>
      </c>
      <c r="D32" s="57" t="s">
        <v>134</v>
      </c>
      <c r="E32" s="23">
        <v>110</v>
      </c>
      <c r="F32" s="78">
        <v>13</v>
      </c>
      <c r="G32" s="78">
        <v>22534</v>
      </c>
      <c r="H32" s="78">
        <v>20</v>
      </c>
      <c r="I32" s="78">
        <v>121778</v>
      </c>
      <c r="J32" s="89">
        <f t="shared" si="7"/>
        <v>33</v>
      </c>
      <c r="K32" s="83">
        <f t="shared" si="7"/>
        <v>144312</v>
      </c>
      <c r="M32" s="140"/>
      <c r="N32" s="139"/>
    </row>
    <row r="33" spans="1:14">
      <c r="A33" s="3" t="s">
        <v>163</v>
      </c>
      <c r="B33" s="3" t="s">
        <v>303</v>
      </c>
      <c r="C33" s="21" t="s">
        <v>18</v>
      </c>
      <c r="D33" s="57" t="s">
        <v>134</v>
      </c>
      <c r="E33" s="23">
        <v>20</v>
      </c>
      <c r="F33" s="78">
        <v>215</v>
      </c>
      <c r="G33" s="78">
        <v>376517</v>
      </c>
      <c r="H33" s="78">
        <v>0</v>
      </c>
      <c r="I33" s="78">
        <v>0</v>
      </c>
      <c r="J33" s="89">
        <f t="shared" ref="J33:J36" si="8">SUM(F33+H33)</f>
        <v>215</v>
      </c>
      <c r="K33" s="83">
        <f t="shared" ref="K33:K36" si="9">SUM(G33+I33)</f>
        <v>376517</v>
      </c>
      <c r="M33" s="140"/>
      <c r="N33" s="139"/>
    </row>
    <row r="34" spans="1:14">
      <c r="A34" s="3" t="s">
        <v>163</v>
      </c>
      <c r="B34" s="3" t="s">
        <v>303</v>
      </c>
      <c r="C34" s="148" t="s">
        <v>141</v>
      </c>
      <c r="D34" s="146" t="s">
        <v>140</v>
      </c>
      <c r="E34" s="23">
        <v>70</v>
      </c>
      <c r="F34" s="78">
        <v>0</v>
      </c>
      <c r="G34" s="78">
        <v>0</v>
      </c>
      <c r="H34" s="78">
        <v>0</v>
      </c>
      <c r="I34" s="78">
        <v>0</v>
      </c>
      <c r="J34" s="89">
        <f t="shared" ref="J34:K35" si="10">SUM(F34+H34)</f>
        <v>0</v>
      </c>
      <c r="K34" s="83">
        <f t="shared" si="10"/>
        <v>0</v>
      </c>
      <c r="M34" s="145"/>
      <c r="N34" s="139"/>
    </row>
    <row r="35" spans="1:14">
      <c r="A35" s="3" t="s">
        <v>163</v>
      </c>
      <c r="B35" s="3" t="s">
        <v>303</v>
      </c>
      <c r="C35" s="21" t="s">
        <v>20</v>
      </c>
      <c r="D35" s="57" t="s">
        <v>134</v>
      </c>
      <c r="E35" s="23">
        <v>50</v>
      </c>
      <c r="F35" s="78">
        <v>0</v>
      </c>
      <c r="G35" s="78">
        <v>0</v>
      </c>
      <c r="H35" s="78">
        <v>0</v>
      </c>
      <c r="I35" s="78">
        <v>0</v>
      </c>
      <c r="J35" s="89">
        <f t="shared" si="10"/>
        <v>0</v>
      </c>
      <c r="K35" s="83">
        <f t="shared" si="10"/>
        <v>0</v>
      </c>
      <c r="M35" s="145"/>
      <c r="N35" s="139"/>
    </row>
    <row r="36" spans="1:14">
      <c r="A36" s="3" t="s">
        <v>163</v>
      </c>
      <c r="B36" s="3" t="s">
        <v>303</v>
      </c>
      <c r="C36" s="21" t="s">
        <v>21</v>
      </c>
      <c r="D36" s="146" t="s">
        <v>140</v>
      </c>
      <c r="E36" s="23">
        <v>60</v>
      </c>
      <c r="F36" s="78">
        <v>0</v>
      </c>
      <c r="G36" s="78">
        <v>0</v>
      </c>
      <c r="H36" s="78">
        <v>0</v>
      </c>
      <c r="I36" s="78">
        <v>0</v>
      </c>
      <c r="J36" s="89">
        <f t="shared" si="8"/>
        <v>0</v>
      </c>
      <c r="K36" s="83">
        <f t="shared" si="9"/>
        <v>0</v>
      </c>
      <c r="M36" s="145"/>
      <c r="N36" s="139"/>
    </row>
    <row r="37" spans="1:14">
      <c r="A37" s="3" t="s">
        <v>163</v>
      </c>
      <c r="B37" s="3" t="s">
        <v>303</v>
      </c>
      <c r="C37" s="21" t="s">
        <v>126</v>
      </c>
      <c r="D37" s="146" t="s">
        <v>140</v>
      </c>
      <c r="E37" s="23">
        <v>80</v>
      </c>
      <c r="F37" s="78">
        <v>0</v>
      </c>
      <c r="G37" s="78">
        <v>0</v>
      </c>
      <c r="H37" s="78">
        <v>0</v>
      </c>
      <c r="I37" s="78">
        <v>0</v>
      </c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163</v>
      </c>
      <c r="B38" s="3" t="s">
        <v>303</v>
      </c>
      <c r="C38" s="21" t="s">
        <v>124</v>
      </c>
      <c r="D38" s="57" t="s">
        <v>134</v>
      </c>
      <c r="E38" s="23">
        <v>123</v>
      </c>
      <c r="F38" s="78">
        <v>0</v>
      </c>
      <c r="G38" s="78">
        <v>0</v>
      </c>
      <c r="H38" s="78">
        <v>0</v>
      </c>
      <c r="I38" s="78">
        <v>0</v>
      </c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163</v>
      </c>
      <c r="B39" s="3" t="s">
        <v>303</v>
      </c>
      <c r="C39" s="21" t="s">
        <v>129</v>
      </c>
      <c r="D39" s="146" t="s">
        <v>140</v>
      </c>
      <c r="E39" s="23">
        <v>124</v>
      </c>
      <c r="F39" s="78">
        <v>0</v>
      </c>
      <c r="G39" s="78">
        <v>0</v>
      </c>
      <c r="H39" s="78">
        <v>7</v>
      </c>
      <c r="I39" s="78">
        <v>37999</v>
      </c>
      <c r="J39" s="89">
        <f t="shared" ref="J39" si="11">SUM(F39+H39)</f>
        <v>7</v>
      </c>
      <c r="K39" s="83">
        <f>SUM(G39+I39)</f>
        <v>37999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163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493</v>
      </c>
      <c r="G41" s="88">
        <v>1620999</v>
      </c>
      <c r="H41" s="130">
        <v>26</v>
      </c>
      <c r="I41" s="131">
        <v>87834</v>
      </c>
      <c r="J41" s="89">
        <f>SUM(F41+H41)</f>
        <v>519</v>
      </c>
      <c r="K41" s="83">
        <f>SUM(G41+I41)</f>
        <v>1708833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14420</v>
      </c>
      <c r="G42" s="94">
        <f>SUM(G15:G41)</f>
        <v>64808849</v>
      </c>
      <c r="H42" s="89">
        <f>SUM(H15:H41)</f>
        <v>6471</v>
      </c>
      <c r="I42" s="94">
        <f>SUM(I15:I41)</f>
        <v>75261896</v>
      </c>
      <c r="J42" s="89">
        <f>SUM(J15:J41)</f>
        <v>20891</v>
      </c>
      <c r="K42" s="83">
        <f>SUM(G42+I42)</f>
        <v>140070745</v>
      </c>
      <c r="M42" s="145"/>
      <c r="N42" s="139"/>
    </row>
    <row r="43" spans="1:14" ht="13.5" thickBot="1">
      <c r="A43" s="3" t="s">
        <v>304</v>
      </c>
      <c r="B43" s="3" t="s">
        <v>305</v>
      </c>
      <c r="C43" s="27" t="s">
        <v>24</v>
      </c>
      <c r="D43" s="146" t="s">
        <v>140</v>
      </c>
      <c r="E43" s="28">
        <v>130</v>
      </c>
      <c r="F43" s="95"/>
      <c r="G43" s="96">
        <v>538049</v>
      </c>
      <c r="H43" s="95"/>
      <c r="I43" s="96">
        <v>21959</v>
      </c>
      <c r="J43" s="95"/>
      <c r="K43" s="97">
        <f>SUM(G43+I43)</f>
        <v>560008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306</v>
      </c>
      <c r="B47" s="3" t="s">
        <v>164</v>
      </c>
      <c r="C47" s="34" t="s">
        <v>134</v>
      </c>
      <c r="D47" s="61" t="s">
        <v>134</v>
      </c>
      <c r="E47" s="35">
        <v>140</v>
      </c>
      <c r="F47" s="78">
        <v>171</v>
      </c>
      <c r="G47" s="88">
        <v>332002</v>
      </c>
      <c r="H47" s="78">
        <v>251</v>
      </c>
      <c r="I47" s="88">
        <v>434685</v>
      </c>
      <c r="J47" s="106">
        <f t="shared" ref="J47:K51" si="12">SUM(F47+H47)</f>
        <v>422</v>
      </c>
      <c r="K47" s="107">
        <f t="shared" si="12"/>
        <v>766687</v>
      </c>
      <c r="M47" s="140"/>
      <c r="N47" s="139"/>
    </row>
    <row r="48" spans="1:14">
      <c r="A48" s="3" t="s">
        <v>306</v>
      </c>
      <c r="B48" s="3" t="s">
        <v>164</v>
      </c>
      <c r="C48" s="21" t="s">
        <v>137</v>
      </c>
      <c r="D48" s="146" t="s">
        <v>140</v>
      </c>
      <c r="E48" s="23">
        <v>150</v>
      </c>
      <c r="F48" s="78">
        <v>2835</v>
      </c>
      <c r="G48" s="88">
        <v>12598601</v>
      </c>
      <c r="H48" s="78">
        <v>1701</v>
      </c>
      <c r="I48" s="88">
        <v>9119618</v>
      </c>
      <c r="J48" s="89">
        <f t="shared" si="12"/>
        <v>4536</v>
      </c>
      <c r="K48" s="108">
        <f t="shared" si="12"/>
        <v>21718219</v>
      </c>
      <c r="M48" s="140"/>
      <c r="N48" s="139"/>
    </row>
    <row r="49" spans="1:14">
      <c r="A49" s="3" t="s">
        <v>306</v>
      </c>
      <c r="B49" s="3" t="s">
        <v>164</v>
      </c>
      <c r="C49" s="21" t="s">
        <v>138</v>
      </c>
      <c r="D49" s="146" t="s">
        <v>140</v>
      </c>
      <c r="E49" s="23">
        <v>160</v>
      </c>
      <c r="F49" s="78">
        <v>248</v>
      </c>
      <c r="G49" s="88">
        <v>2708188</v>
      </c>
      <c r="H49" s="78">
        <v>22</v>
      </c>
      <c r="I49" s="88">
        <v>145416</v>
      </c>
      <c r="J49" s="89">
        <f t="shared" si="12"/>
        <v>270</v>
      </c>
      <c r="K49" s="108">
        <f t="shared" si="12"/>
        <v>2853604</v>
      </c>
      <c r="M49" s="140"/>
      <c r="N49" s="139"/>
    </row>
    <row r="50" spans="1:14">
      <c r="A50" s="3" t="s">
        <v>306</v>
      </c>
      <c r="B50" s="3" t="s">
        <v>164</v>
      </c>
      <c r="C50" s="21" t="s">
        <v>139</v>
      </c>
      <c r="D50" s="146" t="s">
        <v>140</v>
      </c>
      <c r="E50" s="23">
        <v>170</v>
      </c>
      <c r="F50" s="78">
        <v>226</v>
      </c>
      <c r="G50" s="88">
        <v>417573</v>
      </c>
      <c r="H50" s="78">
        <v>682</v>
      </c>
      <c r="I50" s="88">
        <v>6291893</v>
      </c>
      <c r="J50" s="89">
        <f t="shared" si="12"/>
        <v>908</v>
      </c>
      <c r="K50" s="108">
        <f t="shared" si="12"/>
        <v>6709466</v>
      </c>
      <c r="M50" s="140"/>
      <c r="N50" s="139"/>
    </row>
    <row r="51" spans="1:14">
      <c r="A51" s="3" t="s">
        <v>306</v>
      </c>
      <c r="B51" s="3" t="s">
        <v>164</v>
      </c>
      <c r="C51" s="21" t="s">
        <v>133</v>
      </c>
      <c r="D51" s="146" t="s">
        <v>140</v>
      </c>
      <c r="E51" s="23">
        <v>180</v>
      </c>
      <c r="F51" s="78">
        <v>9</v>
      </c>
      <c r="G51" s="88">
        <v>15506</v>
      </c>
      <c r="H51" s="78">
        <v>1</v>
      </c>
      <c r="I51" s="88">
        <v>270</v>
      </c>
      <c r="J51" s="89">
        <f t="shared" si="12"/>
        <v>10</v>
      </c>
      <c r="K51" s="108">
        <f t="shared" si="12"/>
        <v>15776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306</v>
      </c>
      <c r="B53" s="3" t="s">
        <v>132</v>
      </c>
      <c r="C53" s="34" t="s">
        <v>134</v>
      </c>
      <c r="D53" s="61" t="s">
        <v>134</v>
      </c>
      <c r="E53" s="35">
        <v>190</v>
      </c>
      <c r="F53" s="78">
        <v>19</v>
      </c>
      <c r="G53" s="88">
        <v>181021</v>
      </c>
      <c r="H53" s="78">
        <v>98</v>
      </c>
      <c r="I53" s="88">
        <v>268405</v>
      </c>
      <c r="J53" s="106">
        <f>SUM(F53+H53)</f>
        <v>117</v>
      </c>
      <c r="K53" s="107">
        <f>SUM(G53+I53)</f>
        <v>449426</v>
      </c>
      <c r="M53" s="140"/>
      <c r="N53" s="139"/>
    </row>
    <row r="54" spans="1:14">
      <c r="A54" s="3" t="s">
        <v>306</v>
      </c>
      <c r="B54" s="3" t="s">
        <v>132</v>
      </c>
      <c r="C54" s="21" t="s">
        <v>140</v>
      </c>
      <c r="D54" s="146" t="s">
        <v>140</v>
      </c>
      <c r="E54" s="23">
        <v>200</v>
      </c>
      <c r="F54" s="78">
        <v>15</v>
      </c>
      <c r="G54" s="88">
        <v>79939</v>
      </c>
      <c r="H54" s="78">
        <v>2</v>
      </c>
      <c r="I54" s="88">
        <v>32000</v>
      </c>
      <c r="J54" s="89">
        <f>SUM(F54+H54)</f>
        <v>17</v>
      </c>
      <c r="K54" s="108">
        <f>SUM(G54+I54)</f>
        <v>111939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306</v>
      </c>
      <c r="B56" s="3" t="s">
        <v>127</v>
      </c>
      <c r="C56" s="34" t="s">
        <v>134</v>
      </c>
      <c r="D56" s="61" t="s">
        <v>134</v>
      </c>
      <c r="E56" s="35">
        <v>210</v>
      </c>
      <c r="F56" s="78">
        <v>0</v>
      </c>
      <c r="G56" s="88">
        <v>0</v>
      </c>
      <c r="H56" s="78">
        <v>0</v>
      </c>
      <c r="I56" s="88">
        <v>0</v>
      </c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306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1072</v>
      </c>
      <c r="G57" s="88">
        <v>4124810</v>
      </c>
      <c r="H57" s="78">
        <v>629</v>
      </c>
      <c r="I57" s="88">
        <v>4293169</v>
      </c>
      <c r="J57" s="89">
        <f>SUM(F57+H57)</f>
        <v>1701</v>
      </c>
      <c r="K57" s="108">
        <f>SUM(G57+I57)</f>
        <v>8417979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13">SUM(F47:F57)</f>
        <v>4595</v>
      </c>
      <c r="G58" s="111">
        <f t="shared" si="13"/>
        <v>20457640</v>
      </c>
      <c r="H58" s="95">
        <f t="shared" si="13"/>
        <v>3386</v>
      </c>
      <c r="I58" s="111">
        <f t="shared" si="13"/>
        <v>20585456</v>
      </c>
      <c r="J58" s="95">
        <f t="shared" si="13"/>
        <v>7981</v>
      </c>
      <c r="K58" s="112">
        <f t="shared" si="13"/>
        <v>41043096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307</v>
      </c>
      <c r="B62" s="3" t="s">
        <v>164</v>
      </c>
      <c r="C62" s="21" t="s">
        <v>47</v>
      </c>
      <c r="D62" s="57" t="s">
        <v>134</v>
      </c>
      <c r="E62" s="22">
        <v>245</v>
      </c>
      <c r="F62" s="78">
        <v>1408</v>
      </c>
      <c r="G62" s="118">
        <v>1921674</v>
      </c>
      <c r="H62" s="80"/>
      <c r="I62" s="81"/>
      <c r="J62" s="89">
        <f t="shared" ref="J62:K64" si="14">SUM(F62+H62)</f>
        <v>1408</v>
      </c>
      <c r="K62" s="108">
        <f t="shared" si="14"/>
        <v>1921674</v>
      </c>
    </row>
    <row r="63" spans="1:14">
      <c r="A63" s="3" t="s">
        <v>307</v>
      </c>
      <c r="B63" s="3" t="s">
        <v>164</v>
      </c>
      <c r="C63" s="21" t="s">
        <v>38</v>
      </c>
      <c r="D63" s="146" t="s">
        <v>140</v>
      </c>
      <c r="E63" s="23">
        <v>243</v>
      </c>
      <c r="F63" s="78">
        <v>0</v>
      </c>
      <c r="G63" s="118">
        <v>0</v>
      </c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307</v>
      </c>
      <c r="B64" s="3" t="s">
        <v>164</v>
      </c>
      <c r="C64" s="21" t="s">
        <v>123</v>
      </c>
      <c r="D64" s="57" t="s">
        <v>134</v>
      </c>
      <c r="E64" s="23">
        <v>293</v>
      </c>
      <c r="F64" s="78">
        <v>8</v>
      </c>
      <c r="G64" s="88">
        <v>44250</v>
      </c>
      <c r="H64" s="78">
        <v>0</v>
      </c>
      <c r="I64" s="88">
        <v>0</v>
      </c>
      <c r="J64" s="89">
        <f t="shared" si="14"/>
        <v>8</v>
      </c>
      <c r="K64" s="108">
        <f t="shared" si="14"/>
        <v>44250</v>
      </c>
    </row>
    <row r="65" spans="1:11">
      <c r="A65" s="3" t="s">
        <v>307</v>
      </c>
      <c r="B65" s="3" t="s">
        <v>164</v>
      </c>
      <c r="C65" s="34" t="s">
        <v>46</v>
      </c>
      <c r="D65" s="146" t="s">
        <v>140</v>
      </c>
      <c r="E65" s="35">
        <v>240</v>
      </c>
      <c r="F65" s="78">
        <v>376</v>
      </c>
      <c r="G65" s="88">
        <v>713480</v>
      </c>
      <c r="H65" s="80"/>
      <c r="I65" s="81"/>
      <c r="J65" s="106">
        <f t="shared" ref="J65:J75" si="15">SUM(F65+H65)</f>
        <v>376</v>
      </c>
      <c r="K65" s="107">
        <f t="shared" ref="K65:K82" si="16">SUM(G65+I65)</f>
        <v>713480</v>
      </c>
    </row>
    <row r="66" spans="1:11">
      <c r="A66" s="3" t="s">
        <v>307</v>
      </c>
      <c r="B66" s="3" t="s">
        <v>164</v>
      </c>
      <c r="C66" s="34" t="s">
        <v>143</v>
      </c>
      <c r="D66" s="57" t="s">
        <v>134</v>
      </c>
      <c r="E66" s="35">
        <v>244</v>
      </c>
      <c r="F66" s="78">
        <v>0</v>
      </c>
      <c r="G66" s="88">
        <v>0</v>
      </c>
      <c r="H66" s="78">
        <v>0</v>
      </c>
      <c r="I66" s="88">
        <v>0</v>
      </c>
      <c r="J66" s="106">
        <f t="shared" ref="J66" si="17">SUM(F66+H66)</f>
        <v>0</v>
      </c>
      <c r="K66" s="107">
        <f t="shared" ref="K66" si="18">SUM(G66+I66)</f>
        <v>0</v>
      </c>
    </row>
    <row r="67" spans="1:11">
      <c r="A67" s="3" t="s">
        <v>307</v>
      </c>
      <c r="B67" s="3" t="s">
        <v>164</v>
      </c>
      <c r="C67" s="21" t="s">
        <v>30</v>
      </c>
      <c r="D67" s="57" t="s">
        <v>134</v>
      </c>
      <c r="E67" s="23">
        <v>261</v>
      </c>
      <c r="F67" s="78">
        <v>0</v>
      </c>
      <c r="G67" s="118">
        <v>0</v>
      </c>
      <c r="H67" s="86"/>
      <c r="I67" s="87"/>
      <c r="J67" s="89">
        <f t="shared" si="15"/>
        <v>0</v>
      </c>
      <c r="K67" s="108">
        <f t="shared" si="16"/>
        <v>0</v>
      </c>
    </row>
    <row r="68" spans="1:11">
      <c r="A68" s="3" t="s">
        <v>307</v>
      </c>
      <c r="B68" s="3" t="s">
        <v>164</v>
      </c>
      <c r="C68" s="21" t="s">
        <v>122</v>
      </c>
      <c r="D68" s="146" t="s">
        <v>140</v>
      </c>
      <c r="E68" s="23">
        <v>292</v>
      </c>
      <c r="F68" s="78">
        <v>11</v>
      </c>
      <c r="G68" s="88">
        <v>21000</v>
      </c>
      <c r="H68" s="78">
        <v>0</v>
      </c>
      <c r="I68" s="88">
        <v>0</v>
      </c>
      <c r="J68" s="89">
        <f t="shared" ref="J68" si="19">SUM(F68+H68)</f>
        <v>11</v>
      </c>
      <c r="K68" s="108">
        <f t="shared" ref="K68" si="20">SUM(G68+I68)</f>
        <v>21000</v>
      </c>
    </row>
    <row r="69" spans="1:11">
      <c r="A69" s="3" t="s">
        <v>307</v>
      </c>
      <c r="B69" s="3" t="s">
        <v>164</v>
      </c>
      <c r="C69" s="21" t="s">
        <v>49</v>
      </c>
      <c r="D69" s="146" t="s">
        <v>140</v>
      </c>
      <c r="E69" s="23">
        <v>270</v>
      </c>
      <c r="F69" s="78">
        <v>0</v>
      </c>
      <c r="G69" s="118">
        <v>0</v>
      </c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307</v>
      </c>
      <c r="B70" s="3" t="s">
        <v>164</v>
      </c>
      <c r="C70" s="21" t="s">
        <v>130</v>
      </c>
      <c r="D70" s="146" t="s">
        <v>140</v>
      </c>
      <c r="E70" s="23">
        <v>260</v>
      </c>
      <c r="F70" s="78">
        <v>0</v>
      </c>
      <c r="G70" s="118">
        <v>0</v>
      </c>
      <c r="H70" s="119"/>
      <c r="I70" s="120"/>
      <c r="J70" s="89">
        <f>SUM(F70+H70)</f>
        <v>0</v>
      </c>
      <c r="K70" s="108">
        <f>SUM(G70+I70)</f>
        <v>0</v>
      </c>
    </row>
    <row r="71" spans="1:11">
      <c r="A71" s="3" t="s">
        <v>307</v>
      </c>
      <c r="B71" s="3" t="s">
        <v>164</v>
      </c>
      <c r="C71" s="21" t="s">
        <v>31</v>
      </c>
      <c r="D71" s="146" t="s">
        <v>140</v>
      </c>
      <c r="E71" s="23">
        <v>280</v>
      </c>
      <c r="F71" s="78">
        <v>16</v>
      </c>
      <c r="G71" s="88">
        <v>22510</v>
      </c>
      <c r="H71" s="121">
        <v>2</v>
      </c>
      <c r="I71" s="118">
        <v>3000</v>
      </c>
      <c r="J71" s="89">
        <f t="shared" si="15"/>
        <v>18</v>
      </c>
      <c r="K71" s="108">
        <f t="shared" si="16"/>
        <v>25510</v>
      </c>
    </row>
    <row r="72" spans="1:11">
      <c r="A72" s="3" t="s">
        <v>307</v>
      </c>
      <c r="B72" s="3" t="s">
        <v>164</v>
      </c>
      <c r="C72" s="21" t="s">
        <v>131</v>
      </c>
      <c r="D72" s="146" t="s">
        <v>140</v>
      </c>
      <c r="E72" s="23">
        <v>283</v>
      </c>
      <c r="F72" s="78">
        <v>0</v>
      </c>
      <c r="G72" s="88">
        <v>0</v>
      </c>
      <c r="H72" s="78">
        <v>0</v>
      </c>
      <c r="I72" s="88">
        <v>0</v>
      </c>
      <c r="J72" s="89">
        <f t="shared" ref="J72" si="21">SUM(F72+H72)</f>
        <v>0</v>
      </c>
      <c r="K72" s="108">
        <f t="shared" ref="K72" si="22">SUM(G72+I72)</f>
        <v>0</v>
      </c>
    </row>
    <row r="73" spans="1:11">
      <c r="A73" s="3" t="s">
        <v>307</v>
      </c>
      <c r="B73" s="3" t="s">
        <v>164</v>
      </c>
      <c r="C73" s="21" t="s">
        <v>32</v>
      </c>
      <c r="D73" s="57" t="s">
        <v>134</v>
      </c>
      <c r="E73" s="23">
        <v>281</v>
      </c>
      <c r="F73" s="78">
        <v>43</v>
      </c>
      <c r="G73" s="88">
        <v>223898</v>
      </c>
      <c r="H73" s="78">
        <v>32</v>
      </c>
      <c r="I73" s="88">
        <v>224106</v>
      </c>
      <c r="J73" s="89">
        <f t="shared" si="15"/>
        <v>75</v>
      </c>
      <c r="K73" s="108">
        <f t="shared" si="16"/>
        <v>448004</v>
      </c>
    </row>
    <row r="74" spans="1:11">
      <c r="A74" s="3" t="s">
        <v>307</v>
      </c>
      <c r="B74" s="3" t="s">
        <v>164</v>
      </c>
      <c r="C74" s="21" t="s">
        <v>124</v>
      </c>
      <c r="D74" s="57" t="s">
        <v>134</v>
      </c>
      <c r="E74" s="23">
        <v>301</v>
      </c>
      <c r="F74" s="78">
        <v>0</v>
      </c>
      <c r="G74" s="88">
        <v>0</v>
      </c>
      <c r="H74" s="78">
        <v>0</v>
      </c>
      <c r="I74" s="88">
        <v>0</v>
      </c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307</v>
      </c>
      <c r="B75" s="3" t="s">
        <v>164</v>
      </c>
      <c r="C75" s="21" t="s">
        <v>129</v>
      </c>
      <c r="D75" s="146" t="s">
        <v>140</v>
      </c>
      <c r="E75" s="23">
        <v>302</v>
      </c>
      <c r="F75" s="78">
        <v>33</v>
      </c>
      <c r="G75" s="88">
        <v>164747</v>
      </c>
      <c r="H75" s="78">
        <v>5</v>
      </c>
      <c r="I75" s="88">
        <v>21416</v>
      </c>
      <c r="J75" s="89">
        <f t="shared" si="15"/>
        <v>38</v>
      </c>
      <c r="K75" s="108">
        <f t="shared" si="16"/>
        <v>186163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307</v>
      </c>
      <c r="B77" s="3" t="s">
        <v>303</v>
      </c>
      <c r="C77" s="21" t="s">
        <v>48</v>
      </c>
      <c r="D77" s="146" t="s">
        <v>140</v>
      </c>
      <c r="E77" s="23">
        <v>290</v>
      </c>
      <c r="F77" s="78">
        <v>0</v>
      </c>
      <c r="G77" s="88">
        <v>0</v>
      </c>
      <c r="H77" s="78">
        <v>0</v>
      </c>
      <c r="I77" s="88">
        <v>0</v>
      </c>
      <c r="J77" s="89">
        <f>SUM(F77+H77)</f>
        <v>0</v>
      </c>
      <c r="K77" s="108">
        <f>SUM(G77+I77)</f>
        <v>0</v>
      </c>
    </row>
    <row r="78" spans="1:11">
      <c r="A78" s="3" t="s">
        <v>307</v>
      </c>
      <c r="B78" s="3" t="s">
        <v>303</v>
      </c>
      <c r="C78" s="21" t="s">
        <v>121</v>
      </c>
      <c r="D78" s="146" t="s">
        <v>140</v>
      </c>
      <c r="E78" s="23">
        <v>291</v>
      </c>
      <c r="F78" s="78">
        <v>0</v>
      </c>
      <c r="G78" s="88">
        <v>0</v>
      </c>
      <c r="H78" s="78">
        <v>4</v>
      </c>
      <c r="I78" s="88">
        <v>80000</v>
      </c>
      <c r="J78" s="89">
        <f t="shared" ref="J78" si="25">SUM(F78+H78)</f>
        <v>4</v>
      </c>
      <c r="K78" s="108">
        <f t="shared" ref="K78" si="26">SUM(G78+I78)</f>
        <v>80000</v>
      </c>
    </row>
    <row r="79" spans="1:11">
      <c r="A79" s="3" t="s">
        <v>307</v>
      </c>
      <c r="B79" s="3" t="s">
        <v>303</v>
      </c>
      <c r="C79" s="21" t="s">
        <v>124</v>
      </c>
      <c r="D79" s="57" t="s">
        <v>134</v>
      </c>
      <c r="E79" s="23">
        <v>303</v>
      </c>
      <c r="F79" s="78">
        <v>0</v>
      </c>
      <c r="G79" s="88">
        <v>0</v>
      </c>
      <c r="H79" s="78">
        <v>0</v>
      </c>
      <c r="I79" s="88">
        <v>0</v>
      </c>
      <c r="J79" s="89"/>
      <c r="K79" s="108"/>
    </row>
    <row r="80" spans="1:11">
      <c r="A80" s="3" t="s">
        <v>307</v>
      </c>
      <c r="B80" s="3" t="s">
        <v>303</v>
      </c>
      <c r="C80" s="21" t="s">
        <v>129</v>
      </c>
      <c r="D80" s="146" t="s">
        <v>140</v>
      </c>
      <c r="E80" s="23">
        <v>304</v>
      </c>
      <c r="F80" s="78">
        <v>0</v>
      </c>
      <c r="G80" s="88">
        <v>0</v>
      </c>
      <c r="H80" s="78">
        <v>0</v>
      </c>
      <c r="I80" s="88">
        <v>0</v>
      </c>
      <c r="J80" s="89"/>
      <c r="K80" s="108"/>
    </row>
    <row r="81" spans="1:11">
      <c r="C81" s="26" t="s">
        <v>50</v>
      </c>
      <c r="D81" s="58"/>
      <c r="E81" s="15"/>
      <c r="F81" s="89">
        <f>SUM(F62:F80)</f>
        <v>1895</v>
      </c>
      <c r="G81" s="94">
        <f>SUM(G62:G80)</f>
        <v>3111559</v>
      </c>
      <c r="H81" s="89">
        <f t="shared" ref="H81:K81" si="27">SUM(H62:H80)</f>
        <v>43</v>
      </c>
      <c r="I81" s="94">
        <f t="shared" si="27"/>
        <v>328522</v>
      </c>
      <c r="J81" s="89">
        <f t="shared" si="27"/>
        <v>1938</v>
      </c>
      <c r="K81" s="108">
        <f t="shared" si="27"/>
        <v>3440081</v>
      </c>
    </row>
    <row r="82" spans="1:11" ht="13.5" thickBot="1">
      <c r="A82" s="3" t="s">
        <v>308</v>
      </c>
      <c r="B82" s="3" t="s">
        <v>305</v>
      </c>
      <c r="C82" s="27" t="s">
        <v>24</v>
      </c>
      <c r="D82" s="96"/>
      <c r="E82" s="28">
        <v>310</v>
      </c>
      <c r="F82" s="95"/>
      <c r="G82" s="96">
        <v>0</v>
      </c>
      <c r="H82" s="95"/>
      <c r="I82" s="96">
        <v>0</v>
      </c>
      <c r="J82" s="95"/>
      <c r="K82" s="112">
        <f t="shared" si="16"/>
        <v>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164</v>
      </c>
      <c r="C87" s="44" t="s">
        <v>135</v>
      </c>
      <c r="D87" s="54" t="s">
        <v>134</v>
      </c>
      <c r="E87" s="35">
        <v>323</v>
      </c>
      <c r="F87" s="78">
        <v>0</v>
      </c>
      <c r="G87" s="88">
        <v>0</v>
      </c>
      <c r="H87" s="78">
        <v>0</v>
      </c>
      <c r="I87" s="88">
        <v>0</v>
      </c>
      <c r="J87" s="89">
        <f t="shared" ref="J87:K90" si="28">SUM(F87+H87)</f>
        <v>0</v>
      </c>
      <c r="K87" s="105">
        <f t="shared" si="28"/>
        <v>0</v>
      </c>
    </row>
    <row r="88" spans="1:11">
      <c r="A88" s="3" t="s">
        <v>133</v>
      </c>
      <c r="B88" s="3" t="s">
        <v>164</v>
      </c>
      <c r="C88" s="44" t="s">
        <v>136</v>
      </c>
      <c r="D88" s="151" t="s">
        <v>140</v>
      </c>
      <c r="E88" s="35">
        <v>324</v>
      </c>
      <c r="F88" s="78">
        <v>7</v>
      </c>
      <c r="G88" s="88">
        <v>5050</v>
      </c>
      <c r="H88" s="78">
        <v>0</v>
      </c>
      <c r="I88" s="88">
        <v>0</v>
      </c>
      <c r="J88" s="89">
        <f t="shared" si="28"/>
        <v>7</v>
      </c>
      <c r="K88" s="105">
        <f t="shared" si="28"/>
        <v>5050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303</v>
      </c>
      <c r="C90" s="21" t="s">
        <v>39</v>
      </c>
      <c r="D90" s="146" t="s">
        <v>140</v>
      </c>
      <c r="E90" s="23">
        <v>322</v>
      </c>
      <c r="F90" s="78">
        <v>320</v>
      </c>
      <c r="G90" s="88">
        <v>4288928</v>
      </c>
      <c r="H90" s="78">
        <v>29</v>
      </c>
      <c r="I90" s="88">
        <v>376953</v>
      </c>
      <c r="J90" s="89">
        <f t="shared" si="28"/>
        <v>349</v>
      </c>
      <c r="K90" s="105">
        <f t="shared" si="28"/>
        <v>4665881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303</v>
      </c>
      <c r="C92" s="44" t="s">
        <v>133</v>
      </c>
      <c r="D92" s="146" t="s">
        <v>140</v>
      </c>
      <c r="E92" s="52">
        <v>325</v>
      </c>
      <c r="F92" s="78">
        <v>598</v>
      </c>
      <c r="G92" s="88">
        <v>2053393</v>
      </c>
      <c r="H92" s="78">
        <v>133</v>
      </c>
      <c r="I92" s="88">
        <v>514255</v>
      </c>
      <c r="J92" s="89">
        <f t="shared" ref="J92" si="29">SUM(F92+H92)</f>
        <v>731</v>
      </c>
      <c r="K92" s="105">
        <f t="shared" ref="K92" si="30">SUM(G92+I92)</f>
        <v>2567648</v>
      </c>
    </row>
    <row r="93" spans="1:11" ht="13.5" thickBot="1">
      <c r="C93" s="36" t="s">
        <v>50</v>
      </c>
      <c r="D93" s="62"/>
      <c r="E93" s="37"/>
      <c r="F93" s="95">
        <f>SUM(F87:F92)</f>
        <v>925</v>
      </c>
      <c r="G93" s="111">
        <f t="shared" ref="G93:K93" si="31">SUM(G87:G92)</f>
        <v>6347371</v>
      </c>
      <c r="H93" s="95">
        <f t="shared" si="31"/>
        <v>162</v>
      </c>
      <c r="I93" s="111">
        <f t="shared" si="31"/>
        <v>891208</v>
      </c>
      <c r="J93" s="95">
        <f t="shared" si="31"/>
        <v>1087</v>
      </c>
      <c r="K93" s="112">
        <f t="shared" si="31"/>
        <v>7238579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309</v>
      </c>
      <c r="B96" s="3" t="s">
        <v>134</v>
      </c>
      <c r="C96" s="47" t="s">
        <v>53</v>
      </c>
      <c r="D96" s="147" t="s">
        <v>312</v>
      </c>
      <c r="E96" s="35">
        <v>330</v>
      </c>
      <c r="F96" s="78">
        <v>5331</v>
      </c>
      <c r="G96" s="125">
        <f>SUM(G15:G19,G24,G27,G30:G33,G35,G38,G41,G47,G53,G56,G62,G64,G66,G67,G73,G74,G79,G87)</f>
        <v>37427298</v>
      </c>
      <c r="H96" s="78">
        <v>2838</v>
      </c>
      <c r="I96" s="125">
        <f>SUM(I15:I19,I24,I27,I30:I33,I35,I38,I41,I47,I53,I56,I62,I64,I66,I67,I73,I74,I79,I87)</f>
        <v>23210494</v>
      </c>
      <c r="J96" s="106">
        <f>SUM(F96+H96)</f>
        <v>8169</v>
      </c>
      <c r="K96" s="93">
        <f>SUM(G96+I96)</f>
        <v>60637792</v>
      </c>
    </row>
    <row r="97" spans="1:11" ht="34.5" thickBot="1">
      <c r="A97" s="139" t="s">
        <v>309</v>
      </c>
      <c r="B97" s="3" t="s">
        <v>310</v>
      </c>
      <c r="C97" s="48" t="s">
        <v>54</v>
      </c>
      <c r="D97" s="147" t="s">
        <v>311</v>
      </c>
      <c r="E97" s="28">
        <v>340</v>
      </c>
      <c r="F97" s="126">
        <v>7640</v>
      </c>
      <c r="G97" s="111">
        <f>SUM(G42,G58,G81,G93)</f>
        <v>94725419</v>
      </c>
      <c r="H97" s="126">
        <v>4424</v>
      </c>
      <c r="I97" s="111">
        <f>SUM(I42,I58,I81,I93)</f>
        <v>97067082</v>
      </c>
      <c r="J97" s="95">
        <f>SUM(F97+H97)</f>
        <v>12064</v>
      </c>
      <c r="K97" s="97">
        <f>SUM(G97+I97)</f>
        <v>191792501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4558</v>
      </c>
      <c r="G98" s="128"/>
      <c r="H98" s="127">
        <f>LARGE((H15:H19,H24,H27,H30,H31,H32,H33,H35,H38,H41,H47,H53,H56,H62,H64,H66,H67,H73,H74,H79,H87),1)</f>
        <v>2786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10817</v>
      </c>
      <c r="G99" s="129"/>
      <c r="H99" s="129">
        <f>SUM(H15:H19,H24,H27,H30,H31,H32,H33,H35,H38,H41,H47,H53,H56,H62,H64,H66,H67,H73,H74,H79,H87)</f>
        <v>3238</v>
      </c>
      <c r="I99" s="128"/>
      <c r="J99" s="113"/>
      <c r="K99" s="114"/>
    </row>
    <row r="100" spans="1:11">
      <c r="F100" s="127">
        <f>LARGE((F15:F25,F27:F39,F41,F47:F51,F53:F54,F56:F57,F62:F75,F77:F80,F87:F88,F90,F92),1)</f>
        <v>4558</v>
      </c>
      <c r="H100" s="127">
        <f>LARGE((H15:H25,H27:H39,H41,H47:H51,H53:H54,H56:H57,H62:H75,H77:H80,H87:H88,H90,H92),1)</f>
        <v>2786</v>
      </c>
    </row>
    <row r="101" spans="1:11">
      <c r="F101" s="129">
        <f>SUM(F42,F58,F81,F93)</f>
        <v>21835</v>
      </c>
      <c r="H101" s="129">
        <f>SUM(H42,H58,H81,H93)</f>
        <v>10062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sheetProtection sheet="1" objects="1" scenarios="1"/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165</v>
      </c>
      <c r="C1" s="132" t="s">
        <v>166</v>
      </c>
      <c r="D1" s="132" t="s">
        <v>302</v>
      </c>
      <c r="E1" s="132" t="s">
        <v>150</v>
      </c>
      <c r="F1" s="134" t="s">
        <v>148</v>
      </c>
    </row>
    <row r="2" spans="1:6">
      <c r="A2" t="s">
        <v>56</v>
      </c>
      <c r="B2" t="s">
        <v>167</v>
      </c>
      <c r="C2" t="s">
        <v>168</v>
      </c>
      <c r="D2" s="132" t="s">
        <v>162</v>
      </c>
      <c r="E2" t="s">
        <v>169</v>
      </c>
      <c r="F2" s="139" t="s">
        <v>161</v>
      </c>
    </row>
    <row r="3" spans="1:6">
      <c r="A3" t="s">
        <v>57</v>
      </c>
      <c r="B3" s="143" t="s">
        <v>170</v>
      </c>
      <c r="C3" s="132" t="s">
        <v>171</v>
      </c>
      <c r="D3" s="132" t="s">
        <v>162</v>
      </c>
      <c r="E3" t="s">
        <v>169</v>
      </c>
      <c r="F3" s="139" t="s">
        <v>313</v>
      </c>
    </row>
    <row r="4" spans="1:6">
      <c r="A4" t="s">
        <v>58</v>
      </c>
      <c r="B4" s="143" t="s">
        <v>172</v>
      </c>
      <c r="C4" s="143" t="s">
        <v>173</v>
      </c>
      <c r="D4" s="132" t="s">
        <v>162</v>
      </c>
      <c r="E4" t="s">
        <v>169</v>
      </c>
      <c r="F4" s="139" t="s">
        <v>313</v>
      </c>
    </row>
    <row r="5" spans="1:6">
      <c r="A5" t="s">
        <v>59</v>
      </c>
      <c r="B5" t="s">
        <v>174</v>
      </c>
      <c r="C5" t="s">
        <v>175</v>
      </c>
      <c r="D5" s="132" t="s">
        <v>162</v>
      </c>
      <c r="E5" t="s">
        <v>169</v>
      </c>
      <c r="F5" s="139" t="s">
        <v>314</v>
      </c>
    </row>
    <row r="6" spans="1:6">
      <c r="A6" t="s">
        <v>60</v>
      </c>
      <c r="B6" t="s">
        <v>176</v>
      </c>
      <c r="C6" t="s">
        <v>177</v>
      </c>
      <c r="D6" s="132" t="s">
        <v>162</v>
      </c>
      <c r="E6" t="s">
        <v>169</v>
      </c>
      <c r="F6" s="139" t="s">
        <v>315</v>
      </c>
    </row>
    <row r="7" spans="1:6">
      <c r="A7" t="s">
        <v>61</v>
      </c>
      <c r="B7" t="s">
        <v>178</v>
      </c>
      <c r="C7" t="s">
        <v>179</v>
      </c>
      <c r="D7" s="132" t="s">
        <v>298</v>
      </c>
      <c r="E7" t="s">
        <v>180</v>
      </c>
      <c r="F7" s="139" t="s">
        <v>316</v>
      </c>
    </row>
    <row r="8" spans="1:6">
      <c r="A8" t="s">
        <v>62</v>
      </c>
      <c r="B8" t="s">
        <v>181</v>
      </c>
      <c r="C8" t="s">
        <v>182</v>
      </c>
      <c r="D8" s="132" t="s">
        <v>300</v>
      </c>
      <c r="E8" t="s">
        <v>183</v>
      </c>
      <c r="F8" s="139" t="s">
        <v>317</v>
      </c>
    </row>
    <row r="9" spans="1:6">
      <c r="A9" t="s">
        <v>63</v>
      </c>
      <c r="B9" t="s">
        <v>184</v>
      </c>
      <c r="C9" t="s">
        <v>185</v>
      </c>
      <c r="D9" s="132" t="s">
        <v>162</v>
      </c>
      <c r="E9" t="s">
        <v>169</v>
      </c>
      <c r="F9" s="139" t="s">
        <v>318</v>
      </c>
    </row>
    <row r="10" spans="1:6">
      <c r="A10" t="s">
        <v>64</v>
      </c>
      <c r="B10" t="s">
        <v>186</v>
      </c>
      <c r="C10" t="s">
        <v>187</v>
      </c>
      <c r="D10" s="132" t="s">
        <v>162</v>
      </c>
      <c r="E10" t="s">
        <v>169</v>
      </c>
      <c r="F10" s="139" t="s">
        <v>319</v>
      </c>
    </row>
    <row r="11" spans="1:6">
      <c r="A11" t="s">
        <v>65</v>
      </c>
      <c r="B11" t="s">
        <v>188</v>
      </c>
      <c r="C11" t="s">
        <v>189</v>
      </c>
      <c r="D11" s="132" t="s">
        <v>300</v>
      </c>
      <c r="E11" t="s">
        <v>183</v>
      </c>
      <c r="F11" s="139" t="s">
        <v>320</v>
      </c>
    </row>
    <row r="12" spans="1:6">
      <c r="A12" t="s">
        <v>66</v>
      </c>
      <c r="B12" t="s">
        <v>190</v>
      </c>
      <c r="C12" t="s">
        <v>191</v>
      </c>
      <c r="D12" s="132" t="s">
        <v>162</v>
      </c>
      <c r="E12" t="s">
        <v>169</v>
      </c>
      <c r="F12" s="139" t="s">
        <v>321</v>
      </c>
    </row>
    <row r="13" spans="1:6">
      <c r="A13" t="s">
        <v>67</v>
      </c>
      <c r="B13" t="s">
        <v>192</v>
      </c>
      <c r="C13" t="s">
        <v>193</v>
      </c>
      <c r="D13" s="132" t="s">
        <v>162</v>
      </c>
      <c r="E13" t="s">
        <v>169</v>
      </c>
      <c r="F13" s="139" t="s">
        <v>322</v>
      </c>
    </row>
    <row r="14" spans="1:6">
      <c r="A14" t="s">
        <v>68</v>
      </c>
      <c r="B14" t="s">
        <v>194</v>
      </c>
      <c r="C14" t="s">
        <v>195</v>
      </c>
      <c r="D14" s="132" t="s">
        <v>162</v>
      </c>
      <c r="E14" t="s">
        <v>169</v>
      </c>
      <c r="F14" s="139">
        <v>5090</v>
      </c>
    </row>
    <row r="15" spans="1:6">
      <c r="A15" t="s">
        <v>69</v>
      </c>
      <c r="B15" t="s">
        <v>196</v>
      </c>
      <c r="C15" t="s">
        <v>197</v>
      </c>
      <c r="D15" s="132" t="s">
        <v>301</v>
      </c>
      <c r="E15" t="s">
        <v>198</v>
      </c>
      <c r="F15" s="139" t="s">
        <v>323</v>
      </c>
    </row>
    <row r="16" spans="1:6">
      <c r="A16" t="s">
        <v>70</v>
      </c>
      <c r="B16" t="s">
        <v>199</v>
      </c>
      <c r="C16" t="s">
        <v>200</v>
      </c>
      <c r="D16" s="132" t="s">
        <v>300</v>
      </c>
      <c r="E16" t="s">
        <v>183</v>
      </c>
      <c r="F16" s="139" t="s">
        <v>324</v>
      </c>
    </row>
    <row r="17" spans="1:6">
      <c r="A17" t="s">
        <v>71</v>
      </c>
      <c r="B17" t="s">
        <v>201</v>
      </c>
      <c r="C17" t="s">
        <v>202</v>
      </c>
      <c r="D17" s="132" t="s">
        <v>301</v>
      </c>
      <c r="E17" t="s">
        <v>198</v>
      </c>
      <c r="F17" s="139" t="s">
        <v>325</v>
      </c>
    </row>
    <row r="18" spans="1:6">
      <c r="A18" t="s">
        <v>72</v>
      </c>
      <c r="B18" t="s">
        <v>203</v>
      </c>
      <c r="C18" t="s">
        <v>204</v>
      </c>
      <c r="D18" s="132" t="s">
        <v>162</v>
      </c>
      <c r="E18" t="s">
        <v>169</v>
      </c>
      <c r="F18" s="139" t="s">
        <v>326</v>
      </c>
    </row>
    <row r="19" spans="1:6">
      <c r="A19" t="s">
        <v>73</v>
      </c>
      <c r="B19" t="s">
        <v>205</v>
      </c>
      <c r="C19" t="s">
        <v>206</v>
      </c>
      <c r="D19" s="132" t="s">
        <v>300</v>
      </c>
      <c r="E19" t="s">
        <v>183</v>
      </c>
      <c r="F19" s="139" t="s">
        <v>327</v>
      </c>
    </row>
    <row r="20" spans="1:6">
      <c r="A20" t="s">
        <v>74</v>
      </c>
      <c r="B20" t="s">
        <v>207</v>
      </c>
      <c r="C20" t="s">
        <v>208</v>
      </c>
      <c r="D20" s="132" t="s">
        <v>162</v>
      </c>
      <c r="E20" t="s">
        <v>169</v>
      </c>
      <c r="F20" s="139" t="s">
        <v>328</v>
      </c>
    </row>
    <row r="21" spans="1:6">
      <c r="A21" t="s">
        <v>75</v>
      </c>
      <c r="B21" t="s">
        <v>209</v>
      </c>
      <c r="C21" t="s">
        <v>210</v>
      </c>
      <c r="D21" s="132" t="s">
        <v>300</v>
      </c>
      <c r="E21" t="s">
        <v>183</v>
      </c>
      <c r="F21" s="139" t="s">
        <v>329</v>
      </c>
    </row>
    <row r="22" spans="1:6">
      <c r="A22" t="s">
        <v>76</v>
      </c>
      <c r="B22" s="143" t="s">
        <v>211</v>
      </c>
      <c r="C22" s="143" t="s">
        <v>212</v>
      </c>
      <c r="D22" s="132" t="s">
        <v>300</v>
      </c>
      <c r="E22" t="s">
        <v>183</v>
      </c>
      <c r="F22" s="139" t="s">
        <v>329</v>
      </c>
    </row>
    <row r="23" spans="1:6">
      <c r="A23" t="s">
        <v>77</v>
      </c>
      <c r="B23" s="143" t="s">
        <v>213</v>
      </c>
      <c r="C23" s="143" t="s">
        <v>214</v>
      </c>
      <c r="D23" s="144" t="s">
        <v>299</v>
      </c>
      <c r="E23" t="s">
        <v>215</v>
      </c>
      <c r="F23" s="139" t="s">
        <v>329</v>
      </c>
    </row>
    <row r="24" spans="1:6">
      <c r="A24" t="s">
        <v>78</v>
      </c>
      <c r="B24" t="s">
        <v>216</v>
      </c>
      <c r="C24" t="s">
        <v>217</v>
      </c>
      <c r="D24" s="132" t="s">
        <v>300</v>
      </c>
      <c r="E24" t="s">
        <v>183</v>
      </c>
      <c r="F24" s="139" t="s">
        <v>329</v>
      </c>
    </row>
    <row r="25" spans="1:6">
      <c r="A25" t="s">
        <v>79</v>
      </c>
      <c r="B25" s="143" t="s">
        <v>218</v>
      </c>
      <c r="C25" s="143" t="s">
        <v>219</v>
      </c>
      <c r="D25" s="132" t="s">
        <v>300</v>
      </c>
      <c r="E25" t="s">
        <v>183</v>
      </c>
      <c r="F25" s="139" t="s">
        <v>329</v>
      </c>
    </row>
    <row r="26" spans="1:6">
      <c r="A26" t="s">
        <v>80</v>
      </c>
      <c r="B26" s="143" t="s">
        <v>220</v>
      </c>
      <c r="C26" s="143" t="s">
        <v>221</v>
      </c>
      <c r="D26" s="132" t="s">
        <v>300</v>
      </c>
      <c r="E26" t="s">
        <v>183</v>
      </c>
      <c r="F26" s="139" t="s">
        <v>329</v>
      </c>
    </row>
    <row r="27" spans="1:6">
      <c r="A27" t="s">
        <v>81</v>
      </c>
      <c r="B27" t="s">
        <v>222</v>
      </c>
      <c r="C27" t="s">
        <v>223</v>
      </c>
      <c r="D27" s="132" t="s">
        <v>300</v>
      </c>
      <c r="E27" t="s">
        <v>183</v>
      </c>
      <c r="F27" s="139" t="s">
        <v>330</v>
      </c>
    </row>
    <row r="28" spans="1:6">
      <c r="A28" t="s">
        <v>82</v>
      </c>
      <c r="B28" t="s">
        <v>224</v>
      </c>
      <c r="C28" t="s">
        <v>225</v>
      </c>
      <c r="D28" s="132" t="s">
        <v>162</v>
      </c>
      <c r="E28" t="s">
        <v>169</v>
      </c>
      <c r="F28" s="139" t="s">
        <v>331</v>
      </c>
    </row>
    <row r="29" spans="1:6">
      <c r="A29" t="s">
        <v>83</v>
      </c>
      <c r="B29" t="s">
        <v>226</v>
      </c>
      <c r="C29" t="s">
        <v>227</v>
      </c>
      <c r="D29" s="132" t="s">
        <v>301</v>
      </c>
      <c r="E29" t="s">
        <v>198</v>
      </c>
      <c r="F29" s="139" t="s">
        <v>332</v>
      </c>
    </row>
    <row r="30" spans="1:6">
      <c r="A30" t="s">
        <v>84</v>
      </c>
      <c r="B30" t="s">
        <v>228</v>
      </c>
      <c r="C30" t="s">
        <v>229</v>
      </c>
      <c r="D30" s="132" t="s">
        <v>301</v>
      </c>
      <c r="E30" t="s">
        <v>198</v>
      </c>
      <c r="F30" s="139" t="s">
        <v>333</v>
      </c>
    </row>
    <row r="31" spans="1:6">
      <c r="A31" t="s">
        <v>85</v>
      </c>
      <c r="B31" t="s">
        <v>230</v>
      </c>
      <c r="C31" t="s">
        <v>231</v>
      </c>
      <c r="D31" s="132" t="s">
        <v>300</v>
      </c>
      <c r="E31" t="s">
        <v>183</v>
      </c>
      <c r="F31" s="139">
        <v>2100</v>
      </c>
    </row>
    <row r="32" spans="1:6">
      <c r="A32" t="s">
        <v>86</v>
      </c>
      <c r="B32" s="143" t="s">
        <v>232</v>
      </c>
      <c r="C32" s="143" t="s">
        <v>233</v>
      </c>
      <c r="D32" s="132" t="s">
        <v>301</v>
      </c>
      <c r="E32" t="s">
        <v>198</v>
      </c>
      <c r="F32" s="139" t="s">
        <v>334</v>
      </c>
    </row>
    <row r="33" spans="1:7">
      <c r="A33" t="s">
        <v>87</v>
      </c>
      <c r="B33" t="s">
        <v>234</v>
      </c>
      <c r="C33" t="s">
        <v>235</v>
      </c>
      <c r="D33" s="132" t="s">
        <v>162</v>
      </c>
      <c r="E33" t="s">
        <v>169</v>
      </c>
      <c r="F33" s="139" t="s">
        <v>335</v>
      </c>
    </row>
    <row r="34" spans="1:7">
      <c r="A34" t="s">
        <v>88</v>
      </c>
      <c r="B34" t="s">
        <v>236</v>
      </c>
      <c r="C34" t="s">
        <v>237</v>
      </c>
      <c r="D34" s="132" t="s">
        <v>301</v>
      </c>
      <c r="E34" t="s">
        <v>198</v>
      </c>
      <c r="F34" s="139" t="s">
        <v>336</v>
      </c>
    </row>
    <row r="35" spans="1:7">
      <c r="A35" t="s">
        <v>89</v>
      </c>
      <c r="B35" t="s">
        <v>238</v>
      </c>
      <c r="C35" t="s">
        <v>239</v>
      </c>
      <c r="D35" s="132" t="s">
        <v>300</v>
      </c>
      <c r="E35" t="s">
        <v>183</v>
      </c>
      <c r="F35" s="139" t="s">
        <v>337</v>
      </c>
    </row>
    <row r="36" spans="1:7">
      <c r="A36" t="s">
        <v>90</v>
      </c>
      <c r="B36" t="s">
        <v>240</v>
      </c>
      <c r="C36" t="s">
        <v>241</v>
      </c>
      <c r="D36" s="132" t="s">
        <v>300</v>
      </c>
      <c r="E36" t="s">
        <v>183</v>
      </c>
      <c r="F36" s="139" t="s">
        <v>338</v>
      </c>
    </row>
    <row r="37" spans="1:7">
      <c r="A37" t="s">
        <v>91</v>
      </c>
      <c r="B37" t="s">
        <v>242</v>
      </c>
      <c r="C37" t="s">
        <v>243</v>
      </c>
      <c r="D37" s="132" t="s">
        <v>301</v>
      </c>
      <c r="E37" t="s">
        <v>198</v>
      </c>
      <c r="F37" s="139" t="s">
        <v>339</v>
      </c>
    </row>
    <row r="38" spans="1:7">
      <c r="A38" t="s">
        <v>92</v>
      </c>
      <c r="B38" t="s">
        <v>244</v>
      </c>
      <c r="C38" t="s">
        <v>245</v>
      </c>
      <c r="D38" s="132" t="s">
        <v>300</v>
      </c>
      <c r="E38" t="s">
        <v>183</v>
      </c>
      <c r="F38" s="139">
        <v>3025</v>
      </c>
    </row>
    <row r="39" spans="1:7">
      <c r="A39" t="s">
        <v>93</v>
      </c>
      <c r="B39" t="s">
        <v>246</v>
      </c>
      <c r="C39" t="s">
        <v>247</v>
      </c>
      <c r="D39" s="132" t="s">
        <v>162</v>
      </c>
      <c r="E39" t="s">
        <v>169</v>
      </c>
      <c r="F39" s="139" t="s">
        <v>340</v>
      </c>
    </row>
    <row r="40" spans="1:7">
      <c r="A40" t="s">
        <v>94</v>
      </c>
      <c r="B40" t="s">
        <v>248</v>
      </c>
      <c r="C40" t="s">
        <v>249</v>
      </c>
      <c r="D40" s="132" t="s">
        <v>162</v>
      </c>
      <c r="E40" t="s">
        <v>169</v>
      </c>
      <c r="F40" s="139" t="s">
        <v>341</v>
      </c>
    </row>
    <row r="41" spans="1:7">
      <c r="A41" t="s">
        <v>95</v>
      </c>
      <c r="B41" s="143" t="s">
        <v>250</v>
      </c>
      <c r="C41" s="143" t="s">
        <v>251</v>
      </c>
      <c r="D41" s="144" t="s">
        <v>299</v>
      </c>
      <c r="E41" t="s">
        <v>215</v>
      </c>
      <c r="F41" s="139">
        <v>3110</v>
      </c>
    </row>
    <row r="42" spans="1:7">
      <c r="A42" t="s">
        <v>96</v>
      </c>
      <c r="B42" s="143" t="s">
        <v>252</v>
      </c>
      <c r="C42" s="143" t="s">
        <v>253</v>
      </c>
      <c r="D42" s="132" t="s">
        <v>300</v>
      </c>
      <c r="E42" t="s">
        <v>183</v>
      </c>
      <c r="F42" s="139">
        <v>3110</v>
      </c>
    </row>
    <row r="43" spans="1:7">
      <c r="A43" t="s">
        <v>97</v>
      </c>
      <c r="B43" t="s">
        <v>254</v>
      </c>
      <c r="C43" t="s">
        <v>255</v>
      </c>
      <c r="D43" s="132" t="s">
        <v>300</v>
      </c>
      <c r="E43" t="s">
        <v>183</v>
      </c>
      <c r="F43" s="139">
        <v>3110</v>
      </c>
      <c r="G43" s="139"/>
    </row>
    <row r="44" spans="1:7">
      <c r="A44" t="s">
        <v>98</v>
      </c>
      <c r="B44" t="s">
        <v>256</v>
      </c>
      <c r="C44" t="s">
        <v>257</v>
      </c>
      <c r="D44" s="132" t="s">
        <v>300</v>
      </c>
      <c r="E44" t="s">
        <v>183</v>
      </c>
      <c r="F44" s="139">
        <v>3110</v>
      </c>
    </row>
    <row r="45" spans="1:7">
      <c r="A45" t="s">
        <v>99</v>
      </c>
      <c r="B45" t="s">
        <v>258</v>
      </c>
      <c r="C45" s="132" t="s">
        <v>171</v>
      </c>
      <c r="D45" s="132" t="s">
        <v>300</v>
      </c>
      <c r="E45" t="s">
        <v>183</v>
      </c>
      <c r="F45" s="139">
        <v>3110</v>
      </c>
    </row>
    <row r="46" spans="1:7">
      <c r="A46" t="s">
        <v>100</v>
      </c>
      <c r="B46" t="s">
        <v>259</v>
      </c>
      <c r="C46" t="s">
        <v>260</v>
      </c>
      <c r="D46" s="132" t="s">
        <v>162</v>
      </c>
      <c r="E46" t="s">
        <v>169</v>
      </c>
      <c r="F46" s="139">
        <v>4020</v>
      </c>
    </row>
    <row r="47" spans="1:7">
      <c r="A47" t="s">
        <v>101</v>
      </c>
      <c r="B47" t="s">
        <v>261</v>
      </c>
      <c r="C47" t="s">
        <v>262</v>
      </c>
      <c r="D47" s="132" t="s">
        <v>301</v>
      </c>
      <c r="E47" t="s">
        <v>198</v>
      </c>
      <c r="F47" s="139">
        <v>2080</v>
      </c>
    </row>
    <row r="48" spans="1:7">
      <c r="A48" t="s">
        <v>102</v>
      </c>
      <c r="B48" t="s">
        <v>263</v>
      </c>
      <c r="C48" t="s">
        <v>264</v>
      </c>
      <c r="D48" s="132" t="s">
        <v>162</v>
      </c>
      <c r="E48" t="s">
        <v>169</v>
      </c>
      <c r="F48" s="139" t="s">
        <v>342</v>
      </c>
    </row>
    <row r="49" spans="1:6">
      <c r="A49" t="s">
        <v>103</v>
      </c>
      <c r="B49" t="s">
        <v>265</v>
      </c>
      <c r="C49" t="s">
        <v>266</v>
      </c>
      <c r="D49" s="132" t="s">
        <v>300</v>
      </c>
      <c r="E49" t="s">
        <v>183</v>
      </c>
      <c r="F49" s="139">
        <v>3105</v>
      </c>
    </row>
    <row r="50" spans="1:6">
      <c r="A50" t="s">
        <v>104</v>
      </c>
      <c r="B50" t="s">
        <v>267</v>
      </c>
      <c r="C50" t="s">
        <v>268</v>
      </c>
      <c r="D50" s="132" t="s">
        <v>300</v>
      </c>
      <c r="E50" t="s">
        <v>183</v>
      </c>
      <c r="F50" s="139" t="s">
        <v>343</v>
      </c>
    </row>
    <row r="51" spans="1:6">
      <c r="A51" t="s">
        <v>105</v>
      </c>
      <c r="B51" t="s">
        <v>269</v>
      </c>
      <c r="C51" t="s">
        <v>270</v>
      </c>
      <c r="D51" s="132" t="s">
        <v>162</v>
      </c>
      <c r="E51" t="s">
        <v>169</v>
      </c>
      <c r="F51" s="139">
        <v>5180</v>
      </c>
    </row>
    <row r="52" spans="1:6">
      <c r="A52" t="s">
        <v>106</v>
      </c>
      <c r="B52" t="s">
        <v>271</v>
      </c>
      <c r="C52" t="s">
        <v>272</v>
      </c>
      <c r="D52" s="132" t="s">
        <v>300</v>
      </c>
      <c r="E52" t="s">
        <v>183</v>
      </c>
      <c r="F52" s="139">
        <v>3160</v>
      </c>
    </row>
    <row r="53" spans="1:6">
      <c r="A53" t="s">
        <v>107</v>
      </c>
      <c r="B53" t="s">
        <v>273</v>
      </c>
      <c r="C53" t="s">
        <v>274</v>
      </c>
      <c r="D53" s="132" t="s">
        <v>301</v>
      </c>
      <c r="E53" t="s">
        <v>198</v>
      </c>
      <c r="F53" s="139" t="s">
        <v>344</v>
      </c>
    </row>
    <row r="54" spans="1:6">
      <c r="A54" t="s">
        <v>108</v>
      </c>
      <c r="B54" t="s">
        <v>275</v>
      </c>
      <c r="C54" t="s">
        <v>276</v>
      </c>
      <c r="D54" s="132" t="s">
        <v>301</v>
      </c>
      <c r="E54" t="s">
        <v>198</v>
      </c>
      <c r="F54" s="139">
        <v>2010</v>
      </c>
    </row>
    <row r="55" spans="1:6">
      <c r="A55" t="s">
        <v>109</v>
      </c>
      <c r="B55" t="s">
        <v>277</v>
      </c>
      <c r="C55" t="s">
        <v>278</v>
      </c>
      <c r="D55" s="132" t="s">
        <v>301</v>
      </c>
      <c r="E55" t="s">
        <v>198</v>
      </c>
      <c r="F55" s="139" t="s">
        <v>345</v>
      </c>
    </row>
    <row r="56" spans="1:6">
      <c r="A56" t="s">
        <v>110</v>
      </c>
      <c r="B56" t="s">
        <v>279</v>
      </c>
      <c r="C56" t="s">
        <v>280</v>
      </c>
      <c r="D56" s="132" t="s">
        <v>301</v>
      </c>
      <c r="E56" t="s">
        <v>198</v>
      </c>
      <c r="F56" s="139">
        <v>2010</v>
      </c>
    </row>
    <row r="57" spans="1:6">
      <c r="A57" t="s">
        <v>111</v>
      </c>
      <c r="B57" t="s">
        <v>281</v>
      </c>
      <c r="C57" t="s">
        <v>282</v>
      </c>
      <c r="D57" s="132" t="s">
        <v>301</v>
      </c>
      <c r="E57" t="s">
        <v>198</v>
      </c>
      <c r="F57" s="139">
        <v>1020</v>
      </c>
    </row>
    <row r="58" spans="1:6">
      <c r="A58" t="s">
        <v>112</v>
      </c>
      <c r="B58" t="s">
        <v>283</v>
      </c>
      <c r="C58" t="s">
        <v>284</v>
      </c>
      <c r="D58" s="132" t="s">
        <v>299</v>
      </c>
      <c r="E58" t="s">
        <v>215</v>
      </c>
      <c r="F58" s="139">
        <v>1040</v>
      </c>
    </row>
    <row r="59" spans="1:6">
      <c r="A59" t="s">
        <v>113</v>
      </c>
      <c r="B59" t="s">
        <v>285</v>
      </c>
      <c r="C59" t="s">
        <v>286</v>
      </c>
      <c r="D59" s="132" t="s">
        <v>162</v>
      </c>
      <c r="E59" t="s">
        <v>169</v>
      </c>
      <c r="F59" s="139" t="s">
        <v>346</v>
      </c>
    </row>
    <row r="60" spans="1:6">
      <c r="A60" t="s">
        <v>114</v>
      </c>
      <c r="B60" t="s">
        <v>287</v>
      </c>
      <c r="C60" t="s">
        <v>288</v>
      </c>
      <c r="D60" s="132" t="s">
        <v>162</v>
      </c>
      <c r="E60" t="s">
        <v>169</v>
      </c>
      <c r="F60" s="139" t="s">
        <v>347</v>
      </c>
    </row>
    <row r="61" spans="1:6">
      <c r="A61" t="s">
        <v>115</v>
      </c>
      <c r="B61" t="s">
        <v>289</v>
      </c>
      <c r="C61" t="s">
        <v>290</v>
      </c>
      <c r="D61" s="132" t="s">
        <v>298</v>
      </c>
      <c r="E61" t="s">
        <v>180</v>
      </c>
      <c r="F61" s="139" t="s">
        <v>348</v>
      </c>
    </row>
    <row r="62" spans="1:6">
      <c r="A62" t="s">
        <v>116</v>
      </c>
      <c r="B62" t="s">
        <v>291</v>
      </c>
      <c r="C62" t="s">
        <v>292</v>
      </c>
      <c r="D62" s="132" t="s">
        <v>162</v>
      </c>
      <c r="E62" t="s">
        <v>169</v>
      </c>
      <c r="F62" s="139" t="s">
        <v>349</v>
      </c>
    </row>
    <row r="63" spans="1:6">
      <c r="A63" t="s">
        <v>117</v>
      </c>
      <c r="B63" t="s">
        <v>293</v>
      </c>
      <c r="C63" t="s">
        <v>294</v>
      </c>
      <c r="D63" s="132" t="s">
        <v>162</v>
      </c>
      <c r="E63" t="s">
        <v>169</v>
      </c>
      <c r="F63" s="139" t="s">
        <v>350</v>
      </c>
    </row>
    <row r="64" spans="1:6">
      <c r="A64" t="s">
        <v>118</v>
      </c>
      <c r="B64" t="s">
        <v>295</v>
      </c>
      <c r="C64" t="s">
        <v>296</v>
      </c>
      <c r="D64" s="132" t="s">
        <v>162</v>
      </c>
      <c r="E64" t="s">
        <v>169</v>
      </c>
      <c r="F64" s="139" t="s">
        <v>351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145</v>
      </c>
    </row>
    <row r="2" spans="1:1">
      <c r="A2" s="132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146</v>
      </c>
      <c r="B1" s="134" t="s">
        <v>147</v>
      </c>
      <c r="C1" s="134" t="s">
        <v>148</v>
      </c>
      <c r="D1" s="134" t="s">
        <v>149</v>
      </c>
      <c r="E1" s="134" t="s">
        <v>150</v>
      </c>
      <c r="F1" s="134" t="s">
        <v>151</v>
      </c>
      <c r="G1" s="134" t="s">
        <v>152</v>
      </c>
      <c r="H1" s="134" t="s">
        <v>135</v>
      </c>
      <c r="I1" s="134" t="s">
        <v>153</v>
      </c>
      <c r="J1" s="135" t="s">
        <v>154</v>
      </c>
      <c r="K1" s="136" t="s">
        <v>155</v>
      </c>
      <c r="L1" s="137" t="s">
        <v>156</v>
      </c>
      <c r="M1" s="136" t="s">
        <v>157</v>
      </c>
      <c r="N1" s="137" t="s">
        <v>158</v>
      </c>
      <c r="O1" s="136" t="s">
        <v>159</v>
      </c>
      <c r="P1" s="137" t="s">
        <v>160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178402</v>
      </c>
      <c r="C2" s="139">
        <f>VLOOKUP(D2,Institution!$A$2:$F$64,6,FALSE)</f>
        <v>2010</v>
      </c>
      <c r="D2" s="139" t="str">
        <f>'DHE14-1'!$D$5</f>
        <v>University of Missouri-Kansas City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299</v>
      </c>
      <c r="L2" s="142">
        <f>'DHE14-1'!G15</f>
        <v>266602</v>
      </c>
      <c r="M2" s="141">
        <f>'DHE14-1'!H15</f>
        <v>0</v>
      </c>
      <c r="N2" s="142">
        <f>'DHE14-1'!I15</f>
        <v>0</v>
      </c>
      <c r="O2" s="141">
        <f>'DHE14-1'!J15</f>
        <v>299</v>
      </c>
      <c r="P2" s="142">
        <f>'DHE14-1'!K15</f>
        <v>266602</v>
      </c>
    </row>
    <row r="3" spans="1:16">
      <c r="A3" s="138" t="str">
        <f>RIGHT('DHE14-1'!$D$8,4)</f>
        <v>2010</v>
      </c>
      <c r="B3" s="139" t="str">
        <f>VLOOKUP(D3,Institution!$A$2:$F$64,2,FALSE)</f>
        <v>178402</v>
      </c>
      <c r="C3" s="139">
        <f>VLOOKUP(D3,Institution!$A$2:$F$64,6,FALSE)</f>
        <v>2010</v>
      </c>
      <c r="D3" s="139" t="str">
        <f>'DHE14-1'!$D$5</f>
        <v>University of Missouri-Kansas City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3108</v>
      </c>
      <c r="L3" s="142">
        <f>'DHE14-1'!G16</f>
        <v>11946685</v>
      </c>
      <c r="M3" s="141">
        <f>'DHE14-1'!H16</f>
        <v>0</v>
      </c>
      <c r="N3" s="142">
        <f>'DHE14-1'!I16</f>
        <v>0</v>
      </c>
      <c r="O3" s="141">
        <f>'DHE14-1'!J16</f>
        <v>3108</v>
      </c>
      <c r="P3" s="142">
        <f>'DHE14-1'!K16</f>
        <v>11946685</v>
      </c>
    </row>
    <row r="4" spans="1:16">
      <c r="A4" s="138" t="str">
        <f>RIGHT('DHE14-1'!$D$8,4)</f>
        <v>2010</v>
      </c>
      <c r="B4" s="139" t="str">
        <f>VLOOKUP(D4,Institution!$A$2:$F$64,2,FALSE)</f>
        <v>178402</v>
      </c>
      <c r="C4" s="139">
        <f>VLOOKUP(D4,Institution!$A$2:$F$64,6,FALSE)</f>
        <v>2010</v>
      </c>
      <c r="D4" s="139" t="str">
        <f>'DHE14-1'!$D$5</f>
        <v>University of Missouri-Kansas City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77</v>
      </c>
      <c r="L4" s="142">
        <f>'DHE14-1'!G17</f>
        <v>242285</v>
      </c>
      <c r="M4" s="141">
        <f>'DHE14-1'!H17</f>
        <v>0</v>
      </c>
      <c r="N4" s="142">
        <f>'DHE14-1'!I17</f>
        <v>0</v>
      </c>
      <c r="O4" s="141">
        <f>'DHE14-1'!J17</f>
        <v>77</v>
      </c>
      <c r="P4" s="142">
        <f>'DHE14-1'!K17</f>
        <v>242285</v>
      </c>
    </row>
    <row r="5" spans="1:16">
      <c r="A5" s="138" t="str">
        <f>RIGHT('DHE14-1'!$D$8,4)</f>
        <v>2010</v>
      </c>
      <c r="B5" s="139" t="str">
        <f>VLOOKUP(D5,Institution!$A$2:$F$64,2,FALSE)</f>
        <v>178402</v>
      </c>
      <c r="C5" s="139">
        <f>VLOOKUP(D5,Institution!$A$2:$F$64,6,FALSE)</f>
        <v>2010</v>
      </c>
      <c r="D5" s="139" t="str">
        <f>'DHE14-1'!$D$5</f>
        <v>University of Missouri-Kansas City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45</v>
      </c>
      <c r="L5" s="142">
        <f>'DHE14-1'!G18</f>
        <v>59600</v>
      </c>
      <c r="M5" s="141">
        <f>'DHE14-1'!H18</f>
        <v>0</v>
      </c>
      <c r="N5" s="142">
        <f>'DHE14-1'!I18</f>
        <v>0</v>
      </c>
      <c r="O5" s="141">
        <f>'DHE14-1'!J18</f>
        <v>45</v>
      </c>
      <c r="P5" s="142">
        <f>'DHE14-1'!K18</f>
        <v>59600</v>
      </c>
    </row>
    <row r="6" spans="1:16">
      <c r="A6" s="138" t="str">
        <f>RIGHT('DHE14-1'!$D$8,4)</f>
        <v>2010</v>
      </c>
      <c r="B6" s="139" t="str">
        <f>VLOOKUP(D6,Institution!$A$2:$F$64,2,FALSE)</f>
        <v>178402</v>
      </c>
      <c r="C6" s="139">
        <f>VLOOKUP(D6,Institution!$A$2:$F$64,6,FALSE)</f>
        <v>2010</v>
      </c>
      <c r="D6" s="139" t="str">
        <f>'DHE14-1'!$D$5</f>
        <v>University of Missouri-Kansas City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329</v>
      </c>
      <c r="L6" s="142">
        <f>'DHE14-1'!G19</f>
        <v>531196</v>
      </c>
      <c r="M6" s="141">
        <f>'DHE14-1'!H19</f>
        <v>0</v>
      </c>
      <c r="N6" s="142">
        <f>'DHE14-1'!I19</f>
        <v>0</v>
      </c>
      <c r="O6" s="141">
        <f>'DHE14-1'!J19</f>
        <v>329</v>
      </c>
      <c r="P6" s="142">
        <f>'DHE14-1'!K19</f>
        <v>531196</v>
      </c>
    </row>
    <row r="7" spans="1:16">
      <c r="A7" s="138" t="str">
        <f>RIGHT('DHE14-1'!$D$8,4)</f>
        <v>2010</v>
      </c>
      <c r="B7" s="139" t="str">
        <f>VLOOKUP(D7,Institution!$A$2:$F$64,2,FALSE)</f>
        <v>178402</v>
      </c>
      <c r="C7" s="139">
        <f>VLOOKUP(D7,Institution!$A$2:$F$64,6,FALSE)</f>
        <v>2010</v>
      </c>
      <c r="D7" s="139" t="str">
        <f>'DHE14-1'!$D$5</f>
        <v>University of Missouri-Kansas City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12</v>
      </c>
      <c r="L7" s="142">
        <f>'DHE14-1'!G20</f>
        <v>38500</v>
      </c>
      <c r="M7" s="141">
        <f>'DHE14-1'!H20</f>
        <v>8</v>
      </c>
      <c r="N7" s="142">
        <f>'DHE14-1'!I20</f>
        <v>18000</v>
      </c>
      <c r="O7" s="141">
        <f>'DHE14-1'!J20</f>
        <v>20</v>
      </c>
      <c r="P7" s="142">
        <f>'DHE14-1'!K20</f>
        <v>56500</v>
      </c>
    </row>
    <row r="8" spans="1:16">
      <c r="A8" s="138" t="str">
        <f>RIGHT('DHE14-1'!$D$8,4)</f>
        <v>2010</v>
      </c>
      <c r="B8" s="139" t="str">
        <f>VLOOKUP(D8,Institution!$A$2:$F$64,2,FALSE)</f>
        <v>178402</v>
      </c>
      <c r="C8" s="139">
        <f>VLOOKUP(D8,Institution!$A$2:$F$64,6,FALSE)</f>
        <v>2010</v>
      </c>
      <c r="D8" s="139" t="str">
        <f>'DHE14-1'!$D$5</f>
        <v>University of Missouri-Kansas City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28</v>
      </c>
      <c r="L8" s="142">
        <f>'DHE14-1'!G21</f>
        <v>168606</v>
      </c>
      <c r="M8" s="141">
        <f>'DHE14-1'!H21</f>
        <v>49</v>
      </c>
      <c r="N8" s="142">
        <f>'DHE14-1'!I21</f>
        <v>1257518</v>
      </c>
      <c r="O8" s="141">
        <f>'DHE14-1'!J21</f>
        <v>77</v>
      </c>
      <c r="P8" s="142">
        <f>'DHE14-1'!K21</f>
        <v>1426124</v>
      </c>
    </row>
    <row r="9" spans="1:16">
      <c r="A9" s="138" t="str">
        <f>RIGHT('DHE14-1'!$D$8,4)</f>
        <v>2010</v>
      </c>
      <c r="B9" s="139" t="str">
        <f>VLOOKUP(D9,Institution!$A$2:$F$64,2,FALSE)</f>
        <v>178402</v>
      </c>
      <c r="C9" s="139">
        <f>VLOOKUP(D9,Institution!$A$2:$F$64,6,FALSE)</f>
        <v>2010</v>
      </c>
      <c r="D9" s="139" t="str">
        <f>'DHE14-1'!$D$5</f>
        <v>University of Missouri-Kansas City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178402</v>
      </c>
      <c r="C10" s="139">
        <f>VLOOKUP(D10,Institution!$A$2:$F$64,6,FALSE)</f>
        <v>2010</v>
      </c>
      <c r="D10" s="139" t="str">
        <f>'DHE14-1'!$D$5</f>
        <v>University of Missouri-Kansas City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178402</v>
      </c>
      <c r="C11" s="139">
        <f>VLOOKUP(D11,Institution!$A$2:$F$64,6,FALSE)</f>
        <v>2010</v>
      </c>
      <c r="D11" s="139" t="str">
        <f>'DHE14-1'!$D$5</f>
        <v>University of Missouri-Kansas City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0</v>
      </c>
      <c r="N11" s="142">
        <f>'DHE14-1'!I24</f>
        <v>0</v>
      </c>
      <c r="O11" s="141">
        <f>'DHE14-1'!J24</f>
        <v>0</v>
      </c>
      <c r="P11" s="142">
        <f>'DHE14-1'!K24</f>
        <v>0</v>
      </c>
    </row>
    <row r="12" spans="1:16">
      <c r="A12" s="138" t="str">
        <f>RIGHT('DHE14-1'!$D$8,4)</f>
        <v>2010</v>
      </c>
      <c r="B12" s="139" t="str">
        <f>VLOOKUP(D12,Institution!$A$2:$F$64,2,FALSE)</f>
        <v>178402</v>
      </c>
      <c r="C12" s="139">
        <f>VLOOKUP(D12,Institution!$A$2:$F$64,6,FALSE)</f>
        <v>2010</v>
      </c>
      <c r="D12" s="139" t="str">
        <f>'DHE14-1'!$D$5</f>
        <v>University of Missouri-Kansas City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68</v>
      </c>
      <c r="L12" s="142">
        <f>'DHE14-1'!G25</f>
        <v>72703</v>
      </c>
      <c r="M12" s="141">
        <f>'DHE14-1'!H25</f>
        <v>15</v>
      </c>
      <c r="N12" s="142">
        <f>'DHE14-1'!I25</f>
        <v>31916</v>
      </c>
      <c r="O12" s="141">
        <f>'DHE14-1'!J25</f>
        <v>83</v>
      </c>
      <c r="P12" s="142">
        <f>'DHE14-1'!K25</f>
        <v>104619</v>
      </c>
    </row>
    <row r="13" spans="1:16">
      <c r="A13" s="138" t="str">
        <f>RIGHT('DHE14-1'!$D$8,4)</f>
        <v>2010</v>
      </c>
      <c r="B13" s="139" t="str">
        <f>VLOOKUP(D13,Institution!$A$2:$F$64,2,FALSE)</f>
        <v>178402</v>
      </c>
      <c r="C13" s="139">
        <f>VLOOKUP(D13,Institution!$A$2:$F$64,6,FALSE)</f>
        <v>2010</v>
      </c>
      <c r="D13" s="139" t="str">
        <f>'DHE14-1'!$D$5</f>
        <v>University of Missouri-Kansas City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4558</v>
      </c>
      <c r="L13" s="142">
        <f>'DHE14-1'!G27</f>
        <v>19130404</v>
      </c>
      <c r="M13" s="141">
        <f>'DHE14-1'!H27</f>
        <v>2786</v>
      </c>
      <c r="N13" s="142">
        <f>'DHE14-1'!I27</f>
        <v>21442325</v>
      </c>
      <c r="O13" s="141">
        <f>'DHE14-1'!J27</f>
        <v>7344</v>
      </c>
      <c r="P13" s="142">
        <f>'DHE14-1'!K27</f>
        <v>40572729</v>
      </c>
    </row>
    <row r="14" spans="1:16">
      <c r="A14" s="138" t="str">
        <f>RIGHT('DHE14-1'!$D$8,4)</f>
        <v>2010</v>
      </c>
      <c r="B14" s="139" t="str">
        <f>VLOOKUP(D14,Institution!$A$2:$F$64,2,FALSE)</f>
        <v>178402</v>
      </c>
      <c r="C14" s="139">
        <f>VLOOKUP(D14,Institution!$A$2:$F$64,6,FALSE)</f>
        <v>2010</v>
      </c>
      <c r="D14" s="139" t="str">
        <f>'DHE14-1'!$D$5</f>
        <v>University of Missouri-Kansas City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4402</v>
      </c>
      <c r="L14" s="142">
        <f>'DHE14-1'!G28</f>
        <v>21017309</v>
      </c>
      <c r="M14" s="141">
        <f>'DHE14-1'!H28</f>
        <v>2472</v>
      </c>
      <c r="N14" s="142">
        <f>'DHE14-1'!I28</f>
        <v>40261427</v>
      </c>
      <c r="O14" s="141">
        <f>'DHE14-1'!J28</f>
        <v>6874</v>
      </c>
      <c r="P14" s="142">
        <f>'DHE14-1'!K28</f>
        <v>61278736</v>
      </c>
    </row>
    <row r="15" spans="1:16">
      <c r="A15" s="138" t="str">
        <f>RIGHT('DHE14-1'!$D$8,4)</f>
        <v>2010</v>
      </c>
      <c r="B15" s="139" t="str">
        <f>VLOOKUP(D15,Institution!$A$2:$F$64,2,FALSE)</f>
        <v>178402</v>
      </c>
      <c r="C15" s="139">
        <f>VLOOKUP(D15,Institution!$A$2:$F$64,6,FALSE)</f>
        <v>2010</v>
      </c>
      <c r="D15" s="139" t="str">
        <f>'DHE14-1'!$D$5</f>
        <v>University of Missouri-Kansas City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742</v>
      </c>
      <c r="L15" s="142">
        <f>'DHE14-1'!G29</f>
        <v>8787278</v>
      </c>
      <c r="M15" s="141">
        <f>'DHE14-1'!H29</f>
        <v>1063</v>
      </c>
      <c r="N15" s="142">
        <f>'DHE14-1'!I29</f>
        <v>11371738</v>
      </c>
      <c r="O15" s="141">
        <f>'DHE14-1'!J29</f>
        <v>1805</v>
      </c>
      <c r="P15" s="142">
        <f>'DHE14-1'!K29</f>
        <v>20159016</v>
      </c>
    </row>
    <row r="16" spans="1:16">
      <c r="A16" s="138" t="str">
        <f>RIGHT('DHE14-1'!$D$8,4)</f>
        <v>2010</v>
      </c>
      <c r="B16" s="139" t="str">
        <f>VLOOKUP(D16,Institution!$A$2:$F$64,2,FALSE)</f>
        <v>178402</v>
      </c>
      <c r="C16" s="139">
        <f>VLOOKUP(D16,Institution!$A$2:$F$64,6,FALSE)</f>
        <v>2010</v>
      </c>
      <c r="D16" s="139" t="str">
        <f>'DHE14-1'!$D$5</f>
        <v>University of Missouri-Kansas City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24</v>
      </c>
      <c r="L16" s="142">
        <f>'DHE14-1'!G30</f>
        <v>453631</v>
      </c>
      <c r="M16" s="141">
        <f>'DHE14-1'!H30</f>
        <v>25</v>
      </c>
      <c r="N16" s="142">
        <f>'DHE14-1'!I30</f>
        <v>631361</v>
      </c>
      <c r="O16" s="141">
        <f>'DHE14-1'!J30</f>
        <v>49</v>
      </c>
      <c r="P16" s="142">
        <f>'DHE14-1'!K30</f>
        <v>1084992</v>
      </c>
    </row>
    <row r="17" spans="1:16">
      <c r="A17" s="138" t="str">
        <f>RIGHT('DHE14-1'!$D$8,4)</f>
        <v>2010</v>
      </c>
      <c r="B17" s="139" t="str">
        <f>VLOOKUP(D17,Institution!$A$2:$F$64,2,FALSE)</f>
        <v>178402</v>
      </c>
      <c r="C17" s="139">
        <f>VLOOKUP(D17,Institution!$A$2:$F$64,6,FALSE)</f>
        <v>2010</v>
      </c>
      <c r="D17" s="139" t="str">
        <f>'DHE14-1'!$D$5</f>
        <v>University of Missouri-Kansas City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7</v>
      </c>
      <c r="L17" s="142">
        <f>'DHE14-1'!G31</f>
        <v>74000</v>
      </c>
      <c r="M17" s="141">
        <f>'DHE14-1'!H31</f>
        <v>0</v>
      </c>
      <c r="N17" s="142">
        <f>'DHE14-1'!I31</f>
        <v>0</v>
      </c>
      <c r="O17" s="141">
        <f>'DHE14-1'!J31</f>
        <v>7</v>
      </c>
      <c r="P17" s="142">
        <f>'DHE14-1'!K31</f>
        <v>74000</v>
      </c>
    </row>
    <row r="18" spans="1:16">
      <c r="A18" s="138" t="str">
        <f>RIGHT('DHE14-1'!$D$8,4)</f>
        <v>2010</v>
      </c>
      <c r="B18" s="139" t="str">
        <f>VLOOKUP(D18,Institution!$A$2:$F$64,2,FALSE)</f>
        <v>178402</v>
      </c>
      <c r="C18" s="139">
        <f>VLOOKUP(D18,Institution!$A$2:$F$64,6,FALSE)</f>
        <v>2010</v>
      </c>
      <c r="D18" s="139" t="str">
        <f>'DHE14-1'!$D$5</f>
        <v>University of Missouri-Kansas City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13</v>
      </c>
      <c r="L18" s="142">
        <f>'DHE14-1'!G32</f>
        <v>22534</v>
      </c>
      <c r="M18" s="141">
        <f>'DHE14-1'!H32</f>
        <v>20</v>
      </c>
      <c r="N18" s="142">
        <f>'DHE14-1'!I32</f>
        <v>121778</v>
      </c>
      <c r="O18" s="141">
        <f>'DHE14-1'!J32</f>
        <v>33</v>
      </c>
      <c r="P18" s="142">
        <f>'DHE14-1'!K32</f>
        <v>144312</v>
      </c>
    </row>
    <row r="19" spans="1:16">
      <c r="A19" s="138" t="str">
        <f>RIGHT('DHE14-1'!$D$8,4)</f>
        <v>2010</v>
      </c>
      <c r="B19" s="139" t="str">
        <f>VLOOKUP(D19,Institution!$A$2:$F$64,2,FALSE)</f>
        <v>178402</v>
      </c>
      <c r="C19" s="139">
        <f>VLOOKUP(D19,Institution!$A$2:$F$64,6,FALSE)</f>
        <v>2010</v>
      </c>
      <c r="D19" s="139" t="str">
        <f>'DHE14-1'!$D$5</f>
        <v>University of Missouri-Kansas City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215</v>
      </c>
      <c r="L19" s="142">
        <f>'DHE14-1'!G33</f>
        <v>376517</v>
      </c>
      <c r="M19" s="141">
        <f>'DHE14-1'!H33</f>
        <v>0</v>
      </c>
      <c r="N19" s="142">
        <f>'DHE14-1'!I33</f>
        <v>0</v>
      </c>
      <c r="O19" s="141">
        <f>'DHE14-1'!J33</f>
        <v>215</v>
      </c>
      <c r="P19" s="142">
        <f>'DHE14-1'!K33</f>
        <v>376517</v>
      </c>
    </row>
    <row r="20" spans="1:16">
      <c r="A20" s="138" t="str">
        <f>RIGHT('DHE14-1'!$D$8,4)</f>
        <v>2010</v>
      </c>
      <c r="B20" s="139" t="str">
        <f>VLOOKUP(D20,Institution!$A$2:$F$64,2,FALSE)</f>
        <v>178402</v>
      </c>
      <c r="C20" s="139">
        <f>VLOOKUP(D20,Institution!$A$2:$F$64,6,FALSE)</f>
        <v>2010</v>
      </c>
      <c r="D20" s="139" t="str">
        <f>'DHE14-1'!$D$5</f>
        <v>University of Missouri-Kansas City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Stafford PLUS Loans</v>
      </c>
      <c r="J20" s="140">
        <f>'DHE14-1'!E34</f>
        <v>70</v>
      </c>
      <c r="K20" s="141">
        <f>'DHE14-1'!F34</f>
        <v>0</v>
      </c>
      <c r="L20" s="142">
        <f>'DHE14-1'!G34</f>
        <v>0</v>
      </c>
      <c r="M20" s="141">
        <f>'DHE14-1'!H34</f>
        <v>0</v>
      </c>
      <c r="N20" s="142">
        <f>'DHE14-1'!I34</f>
        <v>0</v>
      </c>
      <c r="O20" s="141">
        <f>'DHE14-1'!J34</f>
        <v>0</v>
      </c>
      <c r="P20" s="142">
        <f>'DHE14-1'!K34</f>
        <v>0</v>
      </c>
    </row>
    <row r="21" spans="1:16">
      <c r="A21" s="138" t="str">
        <f>RIGHT('DHE14-1'!$D$8,4)</f>
        <v>2010</v>
      </c>
      <c r="B21" s="139" t="str">
        <f>VLOOKUP(D21,Institution!$A$2:$F$64,2,FALSE)</f>
        <v>178402</v>
      </c>
      <c r="C21" s="139">
        <f>VLOOKUP(D21,Institution!$A$2:$F$64,6,FALSE)</f>
        <v>2010</v>
      </c>
      <c r="D21" s="139" t="str">
        <f>'DHE14-1'!$D$5</f>
        <v>University of Missouri-Kansas City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0</v>
      </c>
      <c r="L21" s="142">
        <f>'DHE14-1'!G35</f>
        <v>0</v>
      </c>
      <c r="M21" s="141">
        <f>'DHE14-1'!H35</f>
        <v>0</v>
      </c>
      <c r="N21" s="142">
        <f>'DHE14-1'!I35</f>
        <v>0</v>
      </c>
      <c r="O21" s="141">
        <f>'DHE14-1'!J35</f>
        <v>0</v>
      </c>
      <c r="P21" s="142">
        <f>'DHE14-1'!K35</f>
        <v>0</v>
      </c>
    </row>
    <row r="22" spans="1:16">
      <c r="A22" s="138" t="str">
        <f>RIGHT('DHE14-1'!$D$8,4)</f>
        <v>2010</v>
      </c>
      <c r="B22" s="139" t="str">
        <f>VLOOKUP(D22,Institution!$A$2:$F$64,2,FALSE)</f>
        <v>178402</v>
      </c>
      <c r="C22" s="139">
        <f>VLOOKUP(D22,Institution!$A$2:$F$64,6,FALSE)</f>
        <v>2010</v>
      </c>
      <c r="D22" s="139" t="str">
        <f>'DHE14-1'!$D$5</f>
        <v>University of Missouri-Kansas City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0</v>
      </c>
      <c r="L22" s="142">
        <f>'DHE14-1'!G36</f>
        <v>0</v>
      </c>
      <c r="M22" s="141">
        <f>'DHE14-1'!H36</f>
        <v>0</v>
      </c>
      <c r="N22" s="142">
        <f>'DHE14-1'!I36</f>
        <v>0</v>
      </c>
      <c r="O22" s="141">
        <f>'DHE14-1'!J36</f>
        <v>0</v>
      </c>
      <c r="P22" s="142">
        <f>'DHE14-1'!K36</f>
        <v>0</v>
      </c>
    </row>
    <row r="23" spans="1:16">
      <c r="A23" s="138" t="str">
        <f>RIGHT('DHE14-1'!$D$8,4)</f>
        <v>2010</v>
      </c>
      <c r="B23" s="139" t="str">
        <f>VLOOKUP(D23,Institution!$A$2:$F$64,2,FALSE)</f>
        <v>178402</v>
      </c>
      <c r="C23" s="139">
        <f>VLOOKUP(D23,Institution!$A$2:$F$64,6,FALSE)</f>
        <v>2010</v>
      </c>
      <c r="D23" s="139" t="str">
        <f>'DHE14-1'!$D$5</f>
        <v>University of Missouri-Kansas City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178402</v>
      </c>
      <c r="C24" s="139">
        <f>VLOOKUP(D24,Institution!$A$2:$F$64,6,FALSE)</f>
        <v>2010</v>
      </c>
      <c r="D24" s="139" t="str">
        <f>'DHE14-1'!$D$5</f>
        <v>University of Missouri-Kansas City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178402</v>
      </c>
      <c r="C25" s="139">
        <f>VLOOKUP(D25,Institution!$A$2:$F$64,6,FALSE)</f>
        <v>2010</v>
      </c>
      <c r="D25" s="139" t="str">
        <f>'DHE14-1'!$D$5</f>
        <v>University of Missouri-Kansas City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7</v>
      </c>
      <c r="N25" s="142">
        <f>'DHE14-1'!I39</f>
        <v>37999</v>
      </c>
      <c r="O25" s="141">
        <f>'DHE14-1'!J39</f>
        <v>7</v>
      </c>
      <c r="P25" s="142">
        <f>'DHE14-1'!K39</f>
        <v>37999</v>
      </c>
    </row>
    <row r="26" spans="1:16">
      <c r="A26" s="138" t="str">
        <f>RIGHT('DHE14-1'!$D$8,4)</f>
        <v>2010</v>
      </c>
      <c r="B26" s="139" t="str">
        <f>VLOOKUP(D26,Institution!$A$2:$F$64,2,FALSE)</f>
        <v>178402</v>
      </c>
      <c r="C26" s="139">
        <f>VLOOKUP(D26,Institution!$A$2:$F$64,6,FALSE)</f>
        <v>2010</v>
      </c>
      <c r="D26" s="139" t="str">
        <f>'DHE14-1'!$D$5</f>
        <v>University of Missouri-Kansas City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493</v>
      </c>
      <c r="L26" s="142">
        <f>'DHE14-1'!G41</f>
        <v>1620999</v>
      </c>
      <c r="M26" s="141">
        <f>'DHE14-1'!H41</f>
        <v>26</v>
      </c>
      <c r="N26" s="142">
        <f>'DHE14-1'!I41</f>
        <v>87834</v>
      </c>
      <c r="O26" s="141">
        <f>'DHE14-1'!J41</f>
        <v>519</v>
      </c>
      <c r="P26" s="142">
        <f>'DHE14-1'!K41</f>
        <v>1708833</v>
      </c>
    </row>
    <row r="27" spans="1:16">
      <c r="A27" s="138" t="str">
        <f>RIGHT('DHE14-1'!$D$8,4)</f>
        <v>2010</v>
      </c>
      <c r="B27" s="139" t="str">
        <f>VLOOKUP(D27,Institution!$A$2:$F$64,2,FALSE)</f>
        <v>178402</v>
      </c>
      <c r="C27" s="139">
        <f>VLOOKUP(D27,Institution!$A$2:$F$64,6,FALSE)</f>
        <v>2010</v>
      </c>
      <c r="D27" s="139" t="str">
        <f>'DHE14-1'!$D$5</f>
        <v>University of Missouri-Kansas City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538049</v>
      </c>
      <c r="M27" s="141">
        <f>'DHE14-1'!H43</f>
        <v>0</v>
      </c>
      <c r="N27" s="142">
        <f>'DHE14-1'!I43</f>
        <v>21959</v>
      </c>
      <c r="O27" s="141">
        <f>'DHE14-1'!J43</f>
        <v>0</v>
      </c>
      <c r="P27" s="142">
        <f>'DHE14-1'!K43</f>
        <v>560008</v>
      </c>
    </row>
    <row r="28" spans="1:16">
      <c r="A28" s="138" t="str">
        <f>RIGHT('DHE14-1'!$D$8,4)</f>
        <v>2010</v>
      </c>
      <c r="B28" s="139" t="str">
        <f>VLOOKUP(D28,Institution!$A$2:$F$64,2,FALSE)</f>
        <v>178402</v>
      </c>
      <c r="C28" s="139">
        <f>VLOOKUP(D28,Institution!$A$2:$F$64,6,FALSE)</f>
        <v>2010</v>
      </c>
      <c r="D28" s="139" t="str">
        <f>'DHE14-1'!$D$5</f>
        <v>University of Missouri-Kansas City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171</v>
      </c>
      <c r="L28" s="142">
        <f>'DHE14-1'!G47</f>
        <v>332002</v>
      </c>
      <c r="M28" s="141">
        <f>'DHE14-1'!H47</f>
        <v>251</v>
      </c>
      <c r="N28" s="142">
        <f>'DHE14-1'!I47</f>
        <v>434685</v>
      </c>
      <c r="O28" s="141">
        <f>'DHE14-1'!J47</f>
        <v>422</v>
      </c>
      <c r="P28" s="142">
        <f>'DHE14-1'!K47</f>
        <v>766687</v>
      </c>
    </row>
    <row r="29" spans="1:16">
      <c r="A29" s="138" t="str">
        <f>RIGHT('DHE14-1'!$D$8,4)</f>
        <v>2010</v>
      </c>
      <c r="B29" s="139" t="str">
        <f>VLOOKUP(D29,Institution!$A$2:$F$64,2,FALSE)</f>
        <v>178402</v>
      </c>
      <c r="C29" s="139">
        <f>VLOOKUP(D29,Institution!$A$2:$F$64,6,FALSE)</f>
        <v>2010</v>
      </c>
      <c r="D29" s="139" t="str">
        <f>'DHE14-1'!$D$5</f>
        <v>University of Missouri-Kansas City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2835</v>
      </c>
      <c r="L29" s="142">
        <f>'DHE14-1'!G48</f>
        <v>12598601</v>
      </c>
      <c r="M29" s="141">
        <f>'DHE14-1'!H48</f>
        <v>1701</v>
      </c>
      <c r="N29" s="142">
        <f>'DHE14-1'!I48</f>
        <v>9119618</v>
      </c>
      <c r="O29" s="141">
        <f>'DHE14-1'!J48</f>
        <v>4536</v>
      </c>
      <c r="P29" s="142">
        <f>'DHE14-1'!K48</f>
        <v>21718219</v>
      </c>
    </row>
    <row r="30" spans="1:16">
      <c r="A30" s="138" t="str">
        <f>RIGHT('DHE14-1'!$D$8,4)</f>
        <v>2010</v>
      </c>
      <c r="B30" s="139" t="str">
        <f>VLOOKUP(D30,Institution!$A$2:$F$64,2,FALSE)</f>
        <v>178402</v>
      </c>
      <c r="C30" s="139">
        <f>VLOOKUP(D30,Institution!$A$2:$F$64,6,FALSE)</f>
        <v>2010</v>
      </c>
      <c r="D30" s="139" t="str">
        <f>'DHE14-1'!$D$5</f>
        <v>University of Missouri-Kansas City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248</v>
      </c>
      <c r="L30" s="142">
        <f>'DHE14-1'!G49</f>
        <v>2708188</v>
      </c>
      <c r="M30" s="141">
        <f>'DHE14-1'!H49</f>
        <v>22</v>
      </c>
      <c r="N30" s="142">
        <f>'DHE14-1'!I49</f>
        <v>145416</v>
      </c>
      <c r="O30" s="141">
        <f>'DHE14-1'!J49</f>
        <v>270</v>
      </c>
      <c r="P30" s="142">
        <f>'DHE14-1'!K49</f>
        <v>2853604</v>
      </c>
    </row>
    <row r="31" spans="1:16">
      <c r="A31" s="138" t="str">
        <f>RIGHT('DHE14-1'!$D$8,4)</f>
        <v>2010</v>
      </c>
      <c r="B31" s="139" t="str">
        <f>VLOOKUP(D31,Institution!$A$2:$F$64,2,FALSE)</f>
        <v>178402</v>
      </c>
      <c r="C31" s="139">
        <f>VLOOKUP(D31,Institution!$A$2:$F$64,6,FALSE)</f>
        <v>2010</v>
      </c>
      <c r="D31" s="139" t="str">
        <f>'DHE14-1'!$D$5</f>
        <v>University of Missouri-Kansas City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226</v>
      </c>
      <c r="L31" s="142">
        <f>'DHE14-1'!G50</f>
        <v>417573</v>
      </c>
      <c r="M31" s="141">
        <f>'DHE14-1'!H50</f>
        <v>682</v>
      </c>
      <c r="N31" s="142">
        <f>'DHE14-1'!I50</f>
        <v>6291893</v>
      </c>
      <c r="O31" s="141">
        <f>'DHE14-1'!J50</f>
        <v>908</v>
      </c>
      <c r="P31" s="142">
        <f>'DHE14-1'!K50</f>
        <v>6709466</v>
      </c>
    </row>
    <row r="32" spans="1:16">
      <c r="A32" s="138" t="str">
        <f>RIGHT('DHE14-1'!$D$8,4)</f>
        <v>2010</v>
      </c>
      <c r="B32" s="139" t="str">
        <f>VLOOKUP(D32,Institution!$A$2:$F$64,2,FALSE)</f>
        <v>178402</v>
      </c>
      <c r="C32" s="139">
        <f>VLOOKUP(D32,Institution!$A$2:$F$64,6,FALSE)</f>
        <v>2010</v>
      </c>
      <c r="D32" s="139" t="str">
        <f>'DHE14-1'!$D$5</f>
        <v>University of Missouri-Kansas City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9</v>
      </c>
      <c r="L32" s="142">
        <f>'DHE14-1'!G51</f>
        <v>15506</v>
      </c>
      <c r="M32" s="141">
        <f>'DHE14-1'!H51</f>
        <v>1</v>
      </c>
      <c r="N32" s="142">
        <f>'DHE14-1'!I51</f>
        <v>270</v>
      </c>
      <c r="O32" s="141">
        <f>'DHE14-1'!J51</f>
        <v>10</v>
      </c>
      <c r="P32" s="142">
        <f>'DHE14-1'!K51</f>
        <v>15776</v>
      </c>
    </row>
    <row r="33" spans="1:16">
      <c r="A33" s="138" t="str">
        <f>RIGHT('DHE14-1'!$D$8,4)</f>
        <v>2010</v>
      </c>
      <c r="B33" s="139" t="str">
        <f>VLOOKUP(D33,Institution!$A$2:$F$64,2,FALSE)</f>
        <v>178402</v>
      </c>
      <c r="C33" s="139">
        <f>VLOOKUP(D33,Institution!$A$2:$F$64,6,FALSE)</f>
        <v>2010</v>
      </c>
      <c r="D33" s="139" t="str">
        <f>'DHE14-1'!$D$5</f>
        <v>University of Missouri-Kansas City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19</v>
      </c>
      <c r="L33" s="142">
        <f>'DHE14-1'!G53</f>
        <v>181021</v>
      </c>
      <c r="M33" s="141">
        <f>'DHE14-1'!H53</f>
        <v>98</v>
      </c>
      <c r="N33" s="142">
        <f>'DHE14-1'!I53</f>
        <v>268405</v>
      </c>
      <c r="O33" s="141">
        <f>'DHE14-1'!J53</f>
        <v>117</v>
      </c>
      <c r="P33" s="142">
        <f>'DHE14-1'!K53</f>
        <v>449426</v>
      </c>
    </row>
    <row r="34" spans="1:16">
      <c r="A34" s="138" t="str">
        <f>RIGHT('DHE14-1'!$D$8,4)</f>
        <v>2010</v>
      </c>
      <c r="B34" s="139" t="str">
        <f>VLOOKUP(D34,Institution!$A$2:$F$64,2,FALSE)</f>
        <v>178402</v>
      </c>
      <c r="C34" s="139">
        <f>VLOOKUP(D34,Institution!$A$2:$F$64,6,FALSE)</f>
        <v>2010</v>
      </c>
      <c r="D34" s="139" t="str">
        <f>'DHE14-1'!$D$5</f>
        <v>University of Missouri-Kansas City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15</v>
      </c>
      <c r="L34" s="142">
        <f>'DHE14-1'!G54</f>
        <v>79939</v>
      </c>
      <c r="M34" s="141">
        <f>'DHE14-1'!H54</f>
        <v>2</v>
      </c>
      <c r="N34" s="142">
        <f>'DHE14-1'!I54</f>
        <v>32000</v>
      </c>
      <c r="O34" s="141">
        <f>'DHE14-1'!J54</f>
        <v>17</v>
      </c>
      <c r="P34" s="142">
        <f>'DHE14-1'!K54</f>
        <v>111939</v>
      </c>
    </row>
    <row r="35" spans="1:16">
      <c r="A35" s="138" t="str">
        <f>RIGHT('DHE14-1'!$D$8,4)</f>
        <v>2010</v>
      </c>
      <c r="B35" s="139" t="str">
        <f>VLOOKUP(D35,Institution!$A$2:$F$64,2,FALSE)</f>
        <v>178402</v>
      </c>
      <c r="C35" s="139">
        <f>VLOOKUP(D35,Institution!$A$2:$F$64,6,FALSE)</f>
        <v>2010</v>
      </c>
      <c r="D35" s="139" t="str">
        <f>'DHE14-1'!$D$5</f>
        <v>University of Missouri-Kansas City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178402</v>
      </c>
      <c r="C36" s="139">
        <f>VLOOKUP(D36,Institution!$A$2:$F$64,6,FALSE)</f>
        <v>2010</v>
      </c>
      <c r="D36" s="139" t="str">
        <f>'DHE14-1'!$D$5</f>
        <v>University of Missouri-Kansas City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1072</v>
      </c>
      <c r="L36" s="142">
        <f>'DHE14-1'!G57</f>
        <v>4124810</v>
      </c>
      <c r="M36" s="141">
        <f>'DHE14-1'!H57</f>
        <v>629</v>
      </c>
      <c r="N36" s="142">
        <f>'DHE14-1'!I57</f>
        <v>4293169</v>
      </c>
      <c r="O36" s="141">
        <f>'DHE14-1'!J57</f>
        <v>1701</v>
      </c>
      <c r="P36" s="142">
        <f>'DHE14-1'!K57</f>
        <v>8417979</v>
      </c>
    </row>
    <row r="37" spans="1:16">
      <c r="A37" s="138" t="str">
        <f>RIGHT('DHE14-1'!$D$8,4)</f>
        <v>2010</v>
      </c>
      <c r="B37" s="139" t="str">
        <f>VLOOKUP(D37,Institution!$A$2:$F$64,2,FALSE)</f>
        <v>178402</v>
      </c>
      <c r="C37" s="139">
        <f>VLOOKUP(D37,Institution!$A$2:$F$64,6,FALSE)</f>
        <v>2010</v>
      </c>
      <c r="D37" s="139" t="str">
        <f>'DHE14-1'!$D$5</f>
        <v>University of Missouri-Kansas City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1408</v>
      </c>
      <c r="L37" s="142">
        <f>'DHE14-1'!G62</f>
        <v>1921674</v>
      </c>
      <c r="M37" s="141">
        <f>'DHE14-1'!H62</f>
        <v>0</v>
      </c>
      <c r="N37" s="142">
        <f>'DHE14-1'!I62</f>
        <v>0</v>
      </c>
      <c r="O37" s="141">
        <f>'DHE14-1'!J62</f>
        <v>1408</v>
      </c>
      <c r="P37" s="142">
        <f>'DHE14-1'!K62</f>
        <v>1921674</v>
      </c>
    </row>
    <row r="38" spans="1:16">
      <c r="A38" s="138" t="str">
        <f>RIGHT('DHE14-1'!$D$8,4)</f>
        <v>2010</v>
      </c>
      <c r="B38" s="139" t="str">
        <f>VLOOKUP(D38,Institution!$A$2:$F$64,2,FALSE)</f>
        <v>178402</v>
      </c>
      <c r="C38" s="139">
        <f>VLOOKUP(D38,Institution!$A$2:$F$64,6,FALSE)</f>
        <v>2010</v>
      </c>
      <c r="D38" s="139" t="str">
        <f>'DHE14-1'!$D$5</f>
        <v>University of Missouri-Kansas City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178402</v>
      </c>
      <c r="C39" s="139">
        <f>VLOOKUP(D39,Institution!$A$2:$F$64,6,FALSE)</f>
        <v>2010</v>
      </c>
      <c r="D39" s="139" t="str">
        <f>'DHE14-1'!$D$5</f>
        <v>University of Missouri-Kansas City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8</v>
      </c>
      <c r="L39" s="142">
        <f>'DHE14-1'!G64</f>
        <v>44250</v>
      </c>
      <c r="M39" s="141">
        <f>'DHE14-1'!H64</f>
        <v>0</v>
      </c>
      <c r="N39" s="142">
        <f>'DHE14-1'!I64</f>
        <v>0</v>
      </c>
      <c r="O39" s="141">
        <f>'DHE14-1'!J64</f>
        <v>8</v>
      </c>
      <c r="P39" s="142">
        <f>'DHE14-1'!K64</f>
        <v>44250</v>
      </c>
    </row>
    <row r="40" spans="1:16">
      <c r="A40" s="138" t="str">
        <f>RIGHT('DHE14-1'!$D$8,4)</f>
        <v>2010</v>
      </c>
      <c r="B40" s="139" t="str">
        <f>VLOOKUP(D40,Institution!$A$2:$F$64,2,FALSE)</f>
        <v>178402</v>
      </c>
      <c r="C40" s="139">
        <f>VLOOKUP(D40,Institution!$A$2:$F$64,6,FALSE)</f>
        <v>2010</v>
      </c>
      <c r="D40" s="139" t="str">
        <f>'DHE14-1'!$D$5</f>
        <v>University of Missouri-Kansas City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376</v>
      </c>
      <c r="L40" s="142">
        <f>'DHE14-1'!G65</f>
        <v>713480</v>
      </c>
      <c r="M40" s="141">
        <f>'DHE14-1'!H65</f>
        <v>0</v>
      </c>
      <c r="N40" s="142">
        <f>'DHE14-1'!I65</f>
        <v>0</v>
      </c>
      <c r="O40" s="141">
        <f>'DHE14-1'!J65</f>
        <v>376</v>
      </c>
      <c r="P40" s="142">
        <f>'DHE14-1'!K65</f>
        <v>713480</v>
      </c>
    </row>
    <row r="41" spans="1:16">
      <c r="A41" s="138" t="str">
        <f>RIGHT('DHE14-1'!$D$8,4)</f>
        <v>2010</v>
      </c>
      <c r="B41" s="139" t="str">
        <f>VLOOKUP(D41,Institution!$A$2:$F$64,2,FALSE)</f>
        <v>178402</v>
      </c>
      <c r="C41" s="139">
        <f>VLOOKUP(D41,Institution!$A$2:$F$64,6,FALSE)</f>
        <v>2010</v>
      </c>
      <c r="D41" s="139" t="str">
        <f>'DHE14-1'!$D$5</f>
        <v>University of Missouri-Kansas City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2010</v>
      </c>
      <c r="B42" s="139" t="str">
        <f>VLOOKUP(D42,Institution!$A$2:$F$64,2,FALSE)</f>
        <v>178402</v>
      </c>
      <c r="C42" s="139">
        <f>VLOOKUP(D42,Institution!$A$2:$F$64,6,FALSE)</f>
        <v>2010</v>
      </c>
      <c r="D42" s="139" t="str">
        <f>'DHE14-1'!$D$5</f>
        <v>University of Missouri-Kansas City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0</v>
      </c>
      <c r="L42" s="142">
        <f>'DHE14-1'!G67</f>
        <v>0</v>
      </c>
      <c r="M42" s="141">
        <f>'DHE14-1'!H67</f>
        <v>0</v>
      </c>
      <c r="N42" s="142">
        <f>'DHE14-1'!I67</f>
        <v>0</v>
      </c>
      <c r="O42" s="141">
        <f>'DHE14-1'!J67</f>
        <v>0</v>
      </c>
      <c r="P42" s="142">
        <f>'DHE14-1'!K67</f>
        <v>0</v>
      </c>
    </row>
    <row r="43" spans="1:16">
      <c r="A43" s="138" t="str">
        <f>RIGHT('DHE14-1'!$D$8,4)</f>
        <v>2010</v>
      </c>
      <c r="B43" s="139" t="str">
        <f>VLOOKUP(D43,Institution!$A$2:$F$64,2,FALSE)</f>
        <v>178402</v>
      </c>
      <c r="C43" s="139">
        <f>VLOOKUP(D43,Institution!$A$2:$F$64,6,FALSE)</f>
        <v>2010</v>
      </c>
      <c r="D43" s="139" t="str">
        <f>'DHE14-1'!$D$5</f>
        <v>University of Missouri-Kansas City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11</v>
      </c>
      <c r="L43" s="142">
        <f>'DHE14-1'!G68</f>
        <v>21000</v>
      </c>
      <c r="M43" s="141">
        <f>'DHE14-1'!H68</f>
        <v>0</v>
      </c>
      <c r="N43" s="142">
        <f>'DHE14-1'!I68</f>
        <v>0</v>
      </c>
      <c r="O43" s="141">
        <f>'DHE14-1'!J68</f>
        <v>11</v>
      </c>
      <c r="P43" s="142">
        <f>'DHE14-1'!K68</f>
        <v>21000</v>
      </c>
    </row>
    <row r="44" spans="1:16">
      <c r="A44" s="138" t="str">
        <f>RIGHT('DHE14-1'!$D$8,4)</f>
        <v>2010</v>
      </c>
      <c r="B44" s="139" t="str">
        <f>VLOOKUP(D44,Institution!$A$2:$F$64,2,FALSE)</f>
        <v>178402</v>
      </c>
      <c r="C44" s="139">
        <f>VLOOKUP(D44,Institution!$A$2:$F$64,6,FALSE)</f>
        <v>2010</v>
      </c>
      <c r="D44" s="139" t="str">
        <f>'DHE14-1'!$D$5</f>
        <v>University of Missouri-Kansas City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178402</v>
      </c>
      <c r="C45" s="139">
        <f>VLOOKUP(D45,Institution!$A$2:$F$64,6,FALSE)</f>
        <v>2010</v>
      </c>
      <c r="D45" s="139" t="str">
        <f>'DHE14-1'!$D$5</f>
        <v>University of Missouri-Kansas City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0</v>
      </c>
      <c r="L45" s="142">
        <f>'DHE14-1'!G70</f>
        <v>0</v>
      </c>
      <c r="M45" s="141">
        <f>'DHE14-1'!H70</f>
        <v>0</v>
      </c>
      <c r="N45" s="142">
        <f>'DHE14-1'!I70</f>
        <v>0</v>
      </c>
      <c r="O45" s="141">
        <f>'DHE14-1'!J70</f>
        <v>0</v>
      </c>
      <c r="P45" s="142">
        <f>'DHE14-1'!K70</f>
        <v>0</v>
      </c>
    </row>
    <row r="46" spans="1:16">
      <c r="A46" s="138" t="str">
        <f>RIGHT('DHE14-1'!$D$8,4)</f>
        <v>2010</v>
      </c>
      <c r="B46" s="139" t="str">
        <f>VLOOKUP(D46,Institution!$A$2:$F$64,2,FALSE)</f>
        <v>178402</v>
      </c>
      <c r="C46" s="139">
        <f>VLOOKUP(D46,Institution!$A$2:$F$64,6,FALSE)</f>
        <v>2010</v>
      </c>
      <c r="D46" s="139" t="str">
        <f>'DHE14-1'!$D$5</f>
        <v>University of Missouri-Kansas City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16</v>
      </c>
      <c r="L46" s="142">
        <f>'DHE14-1'!G71</f>
        <v>22510</v>
      </c>
      <c r="M46" s="141">
        <f>'DHE14-1'!H71</f>
        <v>2</v>
      </c>
      <c r="N46" s="142">
        <f>'DHE14-1'!I71</f>
        <v>3000</v>
      </c>
      <c r="O46" s="141">
        <f>'DHE14-1'!J71</f>
        <v>18</v>
      </c>
      <c r="P46" s="142">
        <f>'DHE14-1'!K71</f>
        <v>25510</v>
      </c>
    </row>
    <row r="47" spans="1:16">
      <c r="A47" s="138" t="str">
        <f>RIGHT('DHE14-1'!$D$8,4)</f>
        <v>2010</v>
      </c>
      <c r="B47" s="139" t="str">
        <f>VLOOKUP(D47,Institution!$A$2:$F$64,2,FALSE)</f>
        <v>178402</v>
      </c>
      <c r="C47" s="139">
        <f>VLOOKUP(D47,Institution!$A$2:$F$64,6,FALSE)</f>
        <v>2010</v>
      </c>
      <c r="D47" s="139" t="str">
        <f>'DHE14-1'!$D$5</f>
        <v>University of Missouri-Kansas City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2010</v>
      </c>
      <c r="B48" s="139" t="str">
        <f>VLOOKUP(D48,Institution!$A$2:$F$64,2,FALSE)</f>
        <v>178402</v>
      </c>
      <c r="C48" s="139">
        <f>VLOOKUP(D48,Institution!$A$2:$F$64,6,FALSE)</f>
        <v>2010</v>
      </c>
      <c r="D48" s="139" t="str">
        <f>'DHE14-1'!$D$5</f>
        <v>University of Missouri-Kansas City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43</v>
      </c>
      <c r="L48" s="142">
        <f>'DHE14-1'!G73</f>
        <v>223898</v>
      </c>
      <c r="M48" s="141">
        <f>'DHE14-1'!H73</f>
        <v>32</v>
      </c>
      <c r="N48" s="142">
        <f>'DHE14-1'!I73</f>
        <v>224106</v>
      </c>
      <c r="O48" s="141">
        <f>'DHE14-1'!J73</f>
        <v>75</v>
      </c>
      <c r="P48" s="142">
        <f>'DHE14-1'!K73</f>
        <v>448004</v>
      </c>
    </row>
    <row r="49" spans="1:16">
      <c r="A49" s="138" t="str">
        <f>RIGHT('DHE14-1'!$D$8,4)</f>
        <v>2010</v>
      </c>
      <c r="B49" s="139" t="str">
        <f>VLOOKUP(D49,Institution!$A$2:$F$64,2,FALSE)</f>
        <v>178402</v>
      </c>
      <c r="C49" s="139">
        <f>VLOOKUP(D49,Institution!$A$2:$F$64,6,FALSE)</f>
        <v>2010</v>
      </c>
      <c r="D49" s="139" t="str">
        <f>'DHE14-1'!$D$5</f>
        <v>University of Missouri-Kansas City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178402</v>
      </c>
      <c r="C50" s="139">
        <f>VLOOKUP(D50,Institution!$A$2:$F$64,6,FALSE)</f>
        <v>2010</v>
      </c>
      <c r="D50" s="139" t="str">
        <f>'DHE14-1'!$D$5</f>
        <v>University of Missouri-Kansas City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33</v>
      </c>
      <c r="L50" s="142">
        <f>'DHE14-1'!G75</f>
        <v>164747</v>
      </c>
      <c r="M50" s="141">
        <f>'DHE14-1'!H75</f>
        <v>5</v>
      </c>
      <c r="N50" s="142">
        <f>'DHE14-1'!I75</f>
        <v>21416</v>
      </c>
      <c r="O50" s="141">
        <f>'DHE14-1'!J75</f>
        <v>38</v>
      </c>
      <c r="P50" s="142">
        <f>'DHE14-1'!K75</f>
        <v>186163</v>
      </c>
    </row>
    <row r="51" spans="1:16">
      <c r="A51" s="138" t="str">
        <f>RIGHT('DHE14-1'!$D$8,4)</f>
        <v>2010</v>
      </c>
      <c r="B51" s="139" t="str">
        <f>VLOOKUP(D51,Institution!$A$2:$F$64,2,FALSE)</f>
        <v>178402</v>
      </c>
      <c r="C51" s="139">
        <f>VLOOKUP(D51,Institution!$A$2:$F$64,6,FALSE)</f>
        <v>2010</v>
      </c>
      <c r="D51" s="139" t="str">
        <f>'DHE14-1'!$D$5</f>
        <v>University of Missouri-Kansas City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178402</v>
      </c>
      <c r="C52" s="139">
        <f>VLOOKUP(D52,Institution!$A$2:$F$64,6,FALSE)</f>
        <v>2010</v>
      </c>
      <c r="D52" s="139" t="str">
        <f>'DHE14-1'!$D$5</f>
        <v>University of Missouri-Kansas City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4</v>
      </c>
      <c r="N52" s="142">
        <f>'DHE14-1'!I78</f>
        <v>80000</v>
      </c>
      <c r="O52" s="141">
        <f>'DHE14-1'!J78</f>
        <v>4</v>
      </c>
      <c r="P52" s="142">
        <f>'DHE14-1'!K78</f>
        <v>80000</v>
      </c>
    </row>
    <row r="53" spans="1:16">
      <c r="A53" s="138" t="str">
        <f>RIGHT('DHE14-1'!$D$8,4)</f>
        <v>2010</v>
      </c>
      <c r="B53" s="139" t="str">
        <f>VLOOKUP(D53,Institution!$A$2:$F$64,2,FALSE)</f>
        <v>178402</v>
      </c>
      <c r="C53" s="139">
        <f>VLOOKUP(D53,Institution!$A$2:$F$64,6,FALSE)</f>
        <v>2010</v>
      </c>
      <c r="D53" s="139" t="str">
        <f>'DHE14-1'!$D$5</f>
        <v>University of Missouri-Kansas City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178402</v>
      </c>
      <c r="C54" s="139">
        <f>VLOOKUP(D54,Institution!$A$2:$F$64,6,FALSE)</f>
        <v>2010</v>
      </c>
      <c r="D54" s="139" t="str">
        <f>'DHE14-1'!$D$5</f>
        <v>University of Missouri-Kansas City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178402</v>
      </c>
      <c r="C55" s="139">
        <f>VLOOKUP(D55,Institution!$A$2:$F$64,6,FALSE)</f>
        <v>2010</v>
      </c>
      <c r="D55" s="139" t="str">
        <f>'DHE14-1'!$D$5</f>
        <v>University of Missouri-Kansas City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0</v>
      </c>
    </row>
    <row r="56" spans="1:16">
      <c r="A56" s="138" t="str">
        <f>RIGHT('DHE14-1'!$D$8,4)</f>
        <v>2010</v>
      </c>
      <c r="B56" s="139" t="str">
        <f>VLOOKUP(D56,Institution!$A$2:$F$64,2,FALSE)</f>
        <v>178402</v>
      </c>
      <c r="C56" s="139">
        <f>VLOOKUP(D56,Institution!$A$2:$F$64,6,FALSE)</f>
        <v>2010</v>
      </c>
      <c r="D56" s="139" t="str">
        <f>'DHE14-1'!$D$5</f>
        <v>University of Missouri-Kansas City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0</v>
      </c>
      <c r="L56" s="142">
        <f>'DHE14-1'!G87</f>
        <v>0</v>
      </c>
      <c r="M56" s="141">
        <f>'DHE14-1'!H87</f>
        <v>0</v>
      </c>
      <c r="N56" s="142">
        <f>'DHE14-1'!I87</f>
        <v>0</v>
      </c>
      <c r="O56" s="141">
        <f>'DHE14-1'!J87</f>
        <v>0</v>
      </c>
      <c r="P56" s="142">
        <f>'DHE14-1'!K87</f>
        <v>0</v>
      </c>
    </row>
    <row r="57" spans="1:16">
      <c r="A57" s="138" t="str">
        <f>RIGHT('DHE14-1'!$D$8,4)</f>
        <v>2010</v>
      </c>
      <c r="B57" s="139" t="str">
        <f>VLOOKUP(D57,Institution!$A$2:$F$64,2,FALSE)</f>
        <v>178402</v>
      </c>
      <c r="C57" s="139">
        <f>VLOOKUP(D57,Institution!$A$2:$F$64,6,FALSE)</f>
        <v>2010</v>
      </c>
      <c r="D57" s="139" t="str">
        <f>'DHE14-1'!$D$5</f>
        <v>University of Missouri-Kansas City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7</v>
      </c>
      <c r="L57" s="142">
        <f>'DHE14-1'!G88</f>
        <v>5050</v>
      </c>
      <c r="M57" s="141">
        <f>'DHE14-1'!H88</f>
        <v>0</v>
      </c>
      <c r="N57" s="142">
        <f>'DHE14-1'!I88</f>
        <v>0</v>
      </c>
      <c r="O57" s="141">
        <f>'DHE14-1'!J88</f>
        <v>7</v>
      </c>
      <c r="P57" s="142">
        <f>'DHE14-1'!K88</f>
        <v>5050</v>
      </c>
    </row>
    <row r="58" spans="1:16">
      <c r="A58" s="138" t="str">
        <f>RIGHT('DHE14-1'!$D$8,4)</f>
        <v>2010</v>
      </c>
      <c r="B58" s="139" t="str">
        <f>VLOOKUP(D58,Institution!$A$2:$F$64,2,FALSE)</f>
        <v>178402</v>
      </c>
      <c r="C58" s="139">
        <f>VLOOKUP(D58,Institution!$A$2:$F$64,6,FALSE)</f>
        <v>2010</v>
      </c>
      <c r="D58" s="139" t="str">
        <f>'DHE14-1'!$D$5</f>
        <v>University of Missouri-Kansas City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320</v>
      </c>
      <c r="L58" s="142">
        <f>'DHE14-1'!G90</f>
        <v>4288928</v>
      </c>
      <c r="M58" s="141">
        <f>'DHE14-1'!H90</f>
        <v>29</v>
      </c>
      <c r="N58" s="142">
        <f>'DHE14-1'!I90</f>
        <v>376953</v>
      </c>
      <c r="O58" s="141">
        <f>'DHE14-1'!J90</f>
        <v>349</v>
      </c>
      <c r="P58" s="142">
        <f>'DHE14-1'!K90</f>
        <v>4665881</v>
      </c>
    </row>
    <row r="59" spans="1:16">
      <c r="A59" s="138" t="str">
        <f>RIGHT('DHE14-1'!$D$8,4)</f>
        <v>2010</v>
      </c>
      <c r="B59" s="139" t="str">
        <f>VLOOKUP(D59,Institution!$A$2:$F$64,2,FALSE)</f>
        <v>178402</v>
      </c>
      <c r="C59" s="139">
        <f>VLOOKUP(D59,Institution!$A$2:$F$64,6,FALSE)</f>
        <v>2010</v>
      </c>
      <c r="D59" s="139" t="str">
        <f>'DHE14-1'!$D$5</f>
        <v>University of Missouri-Kansas City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598</v>
      </c>
      <c r="L59" s="142">
        <f>'DHE14-1'!G92</f>
        <v>2053393</v>
      </c>
      <c r="M59" s="141">
        <f>'DHE14-1'!H92</f>
        <v>133</v>
      </c>
      <c r="N59" s="142">
        <f>'DHE14-1'!I92</f>
        <v>514255</v>
      </c>
      <c r="O59" s="141">
        <f>'DHE14-1'!J92</f>
        <v>731</v>
      </c>
      <c r="P59" s="142">
        <f>'DHE14-1'!K92</f>
        <v>2567648</v>
      </c>
    </row>
    <row r="60" spans="1:16">
      <c r="A60" s="138" t="str">
        <f>RIGHT('DHE14-1'!$D$8,4)</f>
        <v>2010</v>
      </c>
      <c r="B60" s="139" t="str">
        <f>VLOOKUP(D60,Institution!$A$2:$F$64,2,FALSE)</f>
        <v>178402</v>
      </c>
      <c r="C60" s="139">
        <f>VLOOKUP(D60,Institution!$A$2:$F$64,6,FALSE)</f>
        <v>2010</v>
      </c>
      <c r="D60" s="139" t="str">
        <f>'DHE14-1'!$D$5</f>
        <v>University of Missouri-Kansas City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5331</v>
      </c>
      <c r="L60" s="142">
        <f>'DHE14-1'!G96</f>
        <v>37427298</v>
      </c>
      <c r="M60" s="141">
        <f>'DHE14-1'!H96</f>
        <v>2838</v>
      </c>
      <c r="N60" s="142">
        <f>'DHE14-1'!I96</f>
        <v>23210494</v>
      </c>
      <c r="O60" s="141">
        <f>'DHE14-1'!J96</f>
        <v>8169</v>
      </c>
      <c r="P60" s="142">
        <f>'DHE14-1'!K96</f>
        <v>60637792</v>
      </c>
    </row>
    <row r="61" spans="1:16">
      <c r="A61" s="138" t="str">
        <f>RIGHT('DHE14-1'!$D$8,4)</f>
        <v>2010</v>
      </c>
      <c r="B61" s="139" t="str">
        <f>VLOOKUP(D61,Institution!$A$2:$F$64,2,FALSE)</f>
        <v>178402</v>
      </c>
      <c r="C61" s="139">
        <f>VLOOKUP(D61,Institution!$A$2:$F$64,6,FALSE)</f>
        <v>2010</v>
      </c>
      <c r="D61" s="139" t="str">
        <f>'DHE14-1'!$D$5</f>
        <v>University of Missouri-Kansas City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7640</v>
      </c>
      <c r="L61" s="142">
        <f>'DHE14-1'!G97</f>
        <v>94725419</v>
      </c>
      <c r="M61" s="141">
        <f>'DHE14-1'!H97</f>
        <v>4424</v>
      </c>
      <c r="N61" s="142">
        <f>'DHE14-1'!I97</f>
        <v>97067082</v>
      </c>
      <c r="O61" s="141">
        <f>'DHE14-1'!J97</f>
        <v>12064</v>
      </c>
      <c r="P61" s="142">
        <f>'DHE14-1'!K97</f>
        <v>191792501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1392A32508F47A31E8020491A6F01" ma:contentTypeVersion="0" ma:contentTypeDescription="Create a new document." ma:contentTypeScope="" ma:versionID="06cb058aeffd16dbb91293c38874ac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6111B9C-AF82-476A-8D30-5AD5F66AD080}"/>
</file>

<file path=customXml/itemProps2.xml><?xml version="1.0" encoding="utf-8"?>
<ds:datastoreItem xmlns:ds="http://schemas.openxmlformats.org/officeDocument/2006/customXml" ds:itemID="{FFD9A42C-DB4E-4E85-B5B2-3C79AE89B5F3}"/>
</file>

<file path=customXml/itemProps3.xml><?xml version="1.0" encoding="utf-8"?>
<ds:datastoreItem xmlns:ds="http://schemas.openxmlformats.org/officeDocument/2006/customXml" ds:itemID="{5A7C6310-29FA-450B-B7C6-4BAF2A7CB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UM Updates</cp:lastModifiedBy>
  <cp:lastPrinted>2002-07-17T13:52:08Z</cp:lastPrinted>
  <dcterms:created xsi:type="dcterms:W3CDTF">2000-08-10T13:57:29Z</dcterms:created>
  <dcterms:modified xsi:type="dcterms:W3CDTF">2010-10-27T14:43:50Z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0x01010046E1392A32508F47A31E8020491A6F01</vt:lpwstr>
  </property>
</Properties>
</file>